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8" yWindow="65464" windowWidth="11340" windowHeight="8448" tabRatio="835" activeTab="0"/>
  </bookViews>
  <sheets>
    <sheet name="Central Air Conditioner Calc" sheetId="1" r:id="rId1"/>
    <sheet name="Assumptions" sheetId="2" r:id="rId2"/>
    <sheet name="Full Load Cooling Hours Map" sheetId="3" r:id="rId3"/>
  </sheets>
  <definedNames>
    <definedName name="_xlnm.Print_Area" localSheetId="1">'Assumptions'!$B$1:$E$54</definedName>
    <definedName name="_xlnm.Print_Area" localSheetId="0">'Central Air Conditioner Calc'!$A$1:$M$71</definedName>
    <definedName name="_xlnm.Print_Titles" localSheetId="1">'Assumptions'!$1:$3</definedName>
  </definedNames>
  <calcPr fullCalcOnLoad="1"/>
</workbook>
</file>

<file path=xl/sharedStrings.xml><?xml version="1.0" encoding="utf-8"?>
<sst xmlns="http://schemas.openxmlformats.org/spreadsheetml/2006/main" count="130" uniqueCount="90">
  <si>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</si>
  <si>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</si>
  <si>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</si>
  <si>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</si>
  <si>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</si>
  <si>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</si>
  <si>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</si>
  <si>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</si>
  <si>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</si>
  <si>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</si>
  <si>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</si>
  <si>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</si>
  <si>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</si>
  <si>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</si>
  <si>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</si>
  <si>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</si>
  <si>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</si>
  <si>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</si>
  <si>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</si>
  <si>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</si>
  <si>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</si>
  <si>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</si>
  <si>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</si>
  <si>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</si>
  <si>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</si>
  <si>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</si>
  <si>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</si>
  <si>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</si>
  <si>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</si>
  <si>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</si>
  <si>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</si>
  <si>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</si>
  <si>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</si>
  <si>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</si>
  <si>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</si>
  <si>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</si>
  <si>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</si>
  <si>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</si>
  <si>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</si>
  <si>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</si>
  <si>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</si>
  <si>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</si>
  <si>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</si>
  <si>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Electric Rate ($/kWh)</t>
  </si>
  <si>
    <t>Energy and Water Prices</t>
  </si>
  <si>
    <t>Initial Cost Per Unit</t>
  </si>
  <si>
    <t>Life cycle energy saved (kWh)</t>
  </si>
  <si>
    <t>Seasonal Energy Efficiency Ratio (SEER) rating</t>
  </si>
  <si>
    <t>Use with programmable Thermostat (Yes/No)</t>
  </si>
  <si>
    <t>Yes</t>
  </si>
  <si>
    <t>No</t>
  </si>
  <si>
    <t>Operating costs (energy and maintenance)</t>
  </si>
  <si>
    <t xml:space="preserve">Full-Load Cooling Hours for Selected Location </t>
  </si>
  <si>
    <t>Full-Load Cooling Hours</t>
  </si>
  <si>
    <t>Assumptions for Central Air Conditioners</t>
  </si>
  <si>
    <t>ES</t>
  </si>
  <si>
    <t>Conventional</t>
  </si>
  <si>
    <t>Cooling Capacity of Air Conditioner (Btu/hr)</t>
  </si>
  <si>
    <t>Btu/hr</t>
  </si>
  <si>
    <t>Seasonal Energy Efficiency Ratio(SEER) rating</t>
  </si>
  <si>
    <t xml:space="preserve">For questions or comments, please send your email to: </t>
  </si>
  <si>
    <t>Escalcs@cadmusgroup.com</t>
  </si>
  <si>
    <r>
      <t>lbs CO</t>
    </r>
    <r>
      <rPr>
        <vertAlign val="subscript"/>
        <sz val="10"/>
        <rFont val="Univers"/>
        <family val="2"/>
      </rPr>
      <t>2</t>
    </r>
    <r>
      <rPr>
        <sz val="10"/>
        <rFont val="Univers"/>
        <family val="2"/>
      </rPr>
      <t>/kWh</t>
    </r>
  </si>
  <si>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</si>
  <si>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</si>
  <si>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/year</t>
    </r>
  </si>
  <si>
    <r>
      <t>Annual CO</t>
    </r>
    <r>
      <rPr>
        <vertAlign val="subscript"/>
        <sz val="10"/>
        <rFont val="Univers"/>
        <family val="2"/>
      </rPr>
      <t>2</t>
    </r>
    <r>
      <rPr>
        <sz val="10"/>
        <rFont val="Univers"/>
        <family val="2"/>
      </rPr>
      <t xml:space="preserve"> emissions for "average" passenger car</t>
    </r>
  </si>
  <si>
    <t>Programable Thermostat Discount Rate</t>
  </si>
  <si>
    <t>EPA 2006</t>
  </si>
  <si>
    <t>Commercial Electricity Price</t>
  </si>
  <si>
    <t>Residential Electricity Price</t>
  </si>
  <si>
    <t>Electricity Carbon Emission Factor</t>
  </si>
  <si>
    <t>EPA 2007</t>
  </si>
  <si>
    <t>Industry Data 2007</t>
  </si>
  <si>
    <t>Full-Load Cooling Hours for Selected Location</t>
  </si>
  <si>
    <t>ARI Unitary Directory, August 1, 1992 - January 31, 1993</t>
  </si>
  <si>
    <t>Enter your own values in the gray box using the map.</t>
  </si>
  <si>
    <t>2.5 ton</t>
  </si>
  <si>
    <t>3 ton</t>
  </si>
  <si>
    <t>3.5 ton</t>
  </si>
  <si>
    <t>4 ton</t>
  </si>
  <si>
    <t>5 ton</t>
  </si>
  <si>
    <t>Calculated</t>
  </si>
  <si>
    <t>Initial Cost per Unit (estimated retail price with installation)**</t>
  </si>
  <si>
    <t xml:space="preserve">**Prices represent equipment cost only and do not include installation.  Customers should contact their contractor for a customized quote.  </t>
  </si>
  <si>
    <t>Click Here to Return to Calculator Page</t>
  </si>
  <si>
    <t>Source:  http://energyexperts.org/ac_calc/</t>
  </si>
  <si>
    <t>EIA 2007</t>
  </si>
  <si>
    <t>Calculator last updated: 2/08</t>
  </si>
  <si>
    <t>LBNL 2007 (Based on minimum estimated savings)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</si>
</sst>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 numFmtId="179" formatCode="&quot;Yes&quot;;&quot;Yes&quot;;&quot;No&quot;"/>
    <numFmt numFmtId="180" formatCode="&quot;True&quot;;&quot;True&quot;;&quot;False&quot;"/>
    <numFmt numFmtId="181" formatCode="&quot;On&quot;;&quot;On&quot;;&quot;Off&quot;"/>
    <numFmt numFmtId="182" formatCode="[$€-2]\ #,##0.00_);[Red]\([$€-2]\ #,##0.00\)"/>
  </numFmts>
  <fonts count="52">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u val="single"/>
      <sz val="10"/>
      <color indexed="12"/>
      <name val="Arial"/>
      <family val="0"/>
    </font>
    <font>
      <u val="single"/>
      <sz val="10"/>
      <color indexed="12"/>
      <name val="Univers"/>
      <family val="2"/>
    </font>
    <font>
      <sz val="11"/>
      <name val="Univers"/>
      <family val="2"/>
    </font>
    <font>
      <b/>
      <sz val="11"/>
      <name val="Univers"/>
      <family val="2"/>
    </font>
    <font>
      <b/>
      <sz val="12"/>
      <name val="Univers"/>
      <family val="2"/>
    </font>
    <font>
      <b/>
      <vertAlign val="subscript"/>
      <sz val="11"/>
      <name val="Univers"/>
      <family val="2"/>
    </font>
    <font>
      <u val="single"/>
      <sz val="10"/>
      <color indexed="36"/>
      <name val="Arial"/>
      <family val="0"/>
    </font>
    <font>
      <sz val="8"/>
      <name val="Verdana"/>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0"/>
      <color indexed="10"/>
      <name val="Univers"/>
      <family val="2"/>
    </font>
    <font>
      <sz val="11"/>
      <color indexed="10"/>
      <name val="Univers"/>
      <family val="2"/>
    </font>
    <font>
      <sz val="10"/>
      <color indexed="10"/>
      <name val="Univers"/>
      <family val="2"/>
    </font>
    <font>
      <b/>
      <sz val="10"/>
      <color indexed="9"/>
      <name val="Univers"/>
      <family val="2"/>
    </font>
    <font>
      <sz val="11"/>
      <color indexed="9"/>
      <name val="Univers"/>
      <family val="2"/>
    </font>
    <font>
      <sz val="10"/>
      <color indexed="9"/>
      <name val="Univers"/>
      <family val="2"/>
    </font>
    <font>
      <i/>
      <sz val="10"/>
      <color indexed="9"/>
      <name val="Univers"/>
      <family val="2"/>
    </font>
    <font>
      <sz val="9"/>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cellStyleXfs>
  <cellXfs count="211">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2" fillId="4" borderId="11" xfId="0" applyFont="1" applyFill="1" applyBorder="1" applyAlignment="1" applyProtection="1">
      <alignment/>
      <protection/>
    </xf>
    <xf numFmtId="0" fontId="9"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18"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9"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20" borderId="18" xfId="0" applyNumberFormat="1" applyFont="1" applyFill="1" applyBorder="1" applyAlignment="1" applyProtection="1">
      <alignment horizontal="right"/>
      <protection locked="0"/>
    </xf>
    <xf numFmtId="0" fontId="1" fillId="0" borderId="19" xfId="0" applyFont="1" applyFill="1" applyBorder="1" applyAlignment="1" applyProtection="1">
      <alignment/>
      <protection/>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3" fontId="1" fillId="20" borderId="18" xfId="0" applyNumberFormat="1" applyFont="1" applyFill="1" applyBorder="1" applyAlignment="1" applyProtection="1">
      <alignment horizontal="right"/>
      <protection locked="0"/>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9"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9" applyFont="1" applyFill="1" applyBorder="1" applyAlignment="1" applyProtection="1">
      <alignmen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9" fontId="1" fillId="7" borderId="0" xfId="0" applyNumberFormat="1" applyFont="1" applyFill="1" applyBorder="1" applyAlignment="1" applyProtection="1">
      <alignment horizontal="right"/>
      <protection locked="0"/>
    </xf>
    <xf numFmtId="3" fontId="1" fillId="4" borderId="0" xfId="0" applyNumberFormat="1" applyFont="1" applyFill="1" applyBorder="1" applyAlignment="1" applyProtection="1">
      <alignment/>
      <protection/>
    </xf>
    <xf numFmtId="1" fontId="1" fillId="4" borderId="0" xfId="0" applyNumberFormat="1" applyFont="1" applyFill="1" applyBorder="1" applyAlignment="1" applyProtection="1">
      <alignment/>
      <protection/>
    </xf>
    <xf numFmtId="0" fontId="1" fillId="0" borderId="0" xfId="0" applyFont="1" applyBorder="1" applyAlignment="1" applyProtection="1">
      <alignment horizontal="left"/>
      <protection/>
    </xf>
    <xf numFmtId="0" fontId="18" fillId="0" borderId="0" xfId="53" applyFont="1" applyAlignment="1" applyProtection="1">
      <alignment horizontal="left"/>
      <protection/>
    </xf>
    <xf numFmtId="0" fontId="1" fillId="0" borderId="0" xfId="0" applyFont="1" applyBorder="1" applyAlignment="1" applyProtection="1">
      <alignment/>
      <protection/>
    </xf>
    <xf numFmtId="0" fontId="1" fillId="0" borderId="0" xfId="0" applyFont="1" applyFill="1" applyAlignment="1" applyProtection="1">
      <alignment horizontal="right"/>
      <protection/>
    </xf>
    <xf numFmtId="0" fontId="19" fillId="22" borderId="17" xfId="0" applyFont="1" applyFill="1" applyBorder="1" applyAlignment="1" applyProtection="1">
      <alignment/>
      <protection/>
    </xf>
    <xf numFmtId="167" fontId="20" fillId="22" borderId="0" xfId="0" applyNumberFormat="1" applyFont="1" applyFill="1" applyBorder="1" applyAlignment="1" applyProtection="1">
      <alignment/>
      <protection/>
    </xf>
    <xf numFmtId="3" fontId="20" fillId="22" borderId="0" xfId="0" applyNumberFormat="1" applyFont="1" applyFill="1" applyBorder="1" applyAlignment="1" applyProtection="1">
      <alignment/>
      <protection/>
    </xf>
    <xf numFmtId="9" fontId="20" fillId="22" borderId="0" xfId="59" applyFont="1" applyFill="1" applyBorder="1" applyAlignment="1" applyProtection="1">
      <alignment/>
      <protection/>
    </xf>
    <xf numFmtId="177" fontId="1" fillId="20" borderId="20" xfId="0" applyNumberFormat="1" applyFont="1" applyFill="1" applyBorder="1" applyAlignment="1" applyProtection="1">
      <alignment/>
      <protection locked="0"/>
    </xf>
    <xf numFmtId="0" fontId="20" fillId="0" borderId="14" xfId="0" applyFont="1" applyBorder="1" applyAlignment="1" applyProtection="1">
      <alignment/>
      <protection/>
    </xf>
    <xf numFmtId="0" fontId="20" fillId="0" borderId="14" xfId="0" applyFont="1" applyFill="1" applyBorder="1" applyAlignment="1" applyProtection="1">
      <alignment/>
      <protection/>
    </xf>
    <xf numFmtId="0" fontId="19" fillId="0" borderId="0" xfId="0" applyFont="1" applyBorder="1" applyAlignment="1" applyProtection="1">
      <alignment/>
      <protection/>
    </xf>
    <xf numFmtId="0" fontId="19" fillId="0" borderId="0" xfId="0" applyFont="1" applyAlignment="1" applyProtection="1">
      <alignment/>
      <protection/>
    </xf>
    <xf numFmtId="0" fontId="20" fillId="0" borderId="21" xfId="0" applyFont="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0" fontId="1" fillId="0" borderId="19" xfId="0" applyFont="1" applyBorder="1" applyAlignment="1" applyProtection="1">
      <alignment horizontal="left" indent="1"/>
      <protection/>
    </xf>
    <xf numFmtId="164" fontId="1" fillId="0" borderId="0" xfId="0" applyNumberFormat="1" applyFont="1" applyFill="1" applyBorder="1" applyAlignment="1" applyProtection="1">
      <alignment/>
      <protection locked="0"/>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locked="0"/>
    </xf>
    <xf numFmtId="0" fontId="1" fillId="0" borderId="11" xfId="0" applyFont="1" applyBorder="1" applyAlignment="1" applyProtection="1">
      <alignment horizontal="left" indent="1"/>
      <protection/>
    </xf>
    <xf numFmtId="0" fontId="3" fillId="0" borderId="11" xfId="0" applyFont="1" applyBorder="1" applyAlignment="1" applyProtection="1">
      <alignment horizontal="left"/>
      <protection/>
    </xf>
    <xf numFmtId="164" fontId="1" fillId="0" borderId="11" xfId="0" applyNumberFormat="1" applyFont="1" applyFill="1" applyBorder="1" applyAlignment="1" applyProtection="1">
      <alignment/>
      <protection/>
    </xf>
    <xf numFmtId="0" fontId="20" fillId="0" borderId="19" xfId="0" applyFont="1" applyBorder="1" applyAlignment="1" applyProtection="1">
      <alignment horizontal="lef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1" xfId="0" applyNumberFormat="1" applyFont="1" applyFill="1" applyBorder="1" applyAlignment="1" applyProtection="1">
      <alignment horizontal="right"/>
      <protection/>
    </xf>
    <xf numFmtId="0" fontId="3" fillId="0" borderId="19" xfId="0" applyFont="1" applyBorder="1" applyAlignment="1" applyProtection="1">
      <alignment horizontal="left" indent="1"/>
      <protection/>
    </xf>
    <xf numFmtId="0" fontId="1" fillId="0" borderId="0" xfId="0" applyNumberFormat="1" applyFont="1" applyAlignment="1" quotePrefix="1">
      <alignment/>
    </xf>
    <xf numFmtId="0" fontId="20" fillId="0" borderId="11" xfId="0" applyFont="1" applyBorder="1" applyAlignment="1" applyProtection="1">
      <alignment/>
      <protection/>
    </xf>
    <xf numFmtId="0" fontId="1" fillId="0" borderId="11" xfId="0" applyFont="1" applyBorder="1" applyAlignment="1" applyProtection="1">
      <alignment horizontal="left" vertical="top" indent="1"/>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19" xfId="0" applyFont="1" applyBorder="1" applyAlignment="1" applyProtection="1">
      <alignment/>
      <protection/>
    </xf>
    <xf numFmtId="0" fontId="1" fillId="0" borderId="0" xfId="0" applyFont="1" applyFill="1" applyBorder="1" applyAlignment="1" applyProtection="1">
      <alignment horizontal="right"/>
      <protection/>
    </xf>
    <xf numFmtId="0" fontId="20" fillId="0" borderId="19" xfId="0" applyFont="1" applyFill="1" applyBorder="1" applyAlignment="1" applyProtection="1">
      <alignment/>
      <protection/>
    </xf>
    <xf numFmtId="0" fontId="1" fillId="0" borderId="19" xfId="0" applyFont="1" applyFill="1" applyBorder="1" applyAlignment="1" applyProtection="1">
      <alignment horizontal="left" indent="1"/>
      <protection/>
    </xf>
    <xf numFmtId="3" fontId="1" fillId="0" borderId="0" xfId="0" applyNumberFormat="1" applyFont="1" applyFill="1" applyBorder="1" applyAlignment="1" applyProtection="1">
      <alignment horizontal="right"/>
      <protection/>
    </xf>
    <xf numFmtId="0" fontId="1" fillId="0" borderId="22" xfId="0" applyFont="1" applyFill="1" applyBorder="1" applyAlignment="1" applyProtection="1">
      <alignment horizontal="left" indent="1"/>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left"/>
      <protection/>
    </xf>
    <xf numFmtId="0" fontId="3" fillId="0" borderId="0" xfId="0" applyFont="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19" xfId="0" applyFont="1" applyBorder="1" applyAlignment="1" applyProtection="1">
      <alignment horizontal="left"/>
      <protection/>
    </xf>
    <xf numFmtId="0" fontId="1" fillId="0" borderId="19" xfId="0" applyFont="1" applyBorder="1" applyAlignment="1" applyProtection="1">
      <alignment horizontal="left" indent="2"/>
      <protection/>
    </xf>
    <xf numFmtId="0" fontId="19" fillId="0" borderId="16" xfId="0" applyFont="1" applyFill="1" applyBorder="1" applyAlignment="1" applyProtection="1">
      <alignment horizontal="right"/>
      <protection/>
    </xf>
    <xf numFmtId="0" fontId="19" fillId="0" borderId="10" xfId="0" applyFont="1" applyFill="1" applyBorder="1" applyAlignment="1" applyProtection="1">
      <alignment horizontal="left"/>
      <protection/>
    </xf>
    <xf numFmtId="0" fontId="19" fillId="0" borderId="21" xfId="0" applyFont="1" applyFill="1" applyBorder="1" applyAlignment="1" applyProtection="1">
      <alignment/>
      <protection/>
    </xf>
    <xf numFmtId="169" fontId="20" fillId="22" borderId="0" xfId="0" applyNumberFormat="1" applyFont="1" applyFill="1" applyBorder="1" applyAlignment="1" applyProtection="1">
      <alignment horizontal="right"/>
      <protection/>
    </xf>
    <xf numFmtId="167" fontId="1" fillId="4" borderId="0" xfId="0" applyNumberFormat="1" applyFont="1" applyFill="1" applyBorder="1" applyAlignment="1" applyProtection="1">
      <alignment horizontal="right"/>
      <protection/>
    </xf>
    <xf numFmtId="9" fontId="1" fillId="0" borderId="11" xfId="0" applyNumberFormat="1" applyFont="1" applyFill="1" applyBorder="1" applyAlignment="1" applyProtection="1">
      <alignment horizontal="right"/>
      <protection/>
    </xf>
    <xf numFmtId="178" fontId="1" fillId="0" borderId="0" xfId="0" applyNumberFormat="1" applyFont="1" applyFill="1" applyBorder="1" applyAlignment="1" applyProtection="1">
      <alignment horizontal="right"/>
      <protection/>
    </xf>
    <xf numFmtId="0" fontId="1" fillId="0" borderId="22" xfId="0" applyFont="1" applyFill="1" applyBorder="1" applyAlignment="1" applyProtection="1">
      <alignment/>
      <protection/>
    </xf>
    <xf numFmtId="0" fontId="0" fillId="7" borderId="0" xfId="0" applyFill="1" applyAlignment="1">
      <alignment/>
    </xf>
    <xf numFmtId="0" fontId="1" fillId="7"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protection/>
    </xf>
    <xf numFmtId="0" fontId="1" fillId="7" borderId="14" xfId="0" applyNumberFormat="1" applyFont="1" applyFill="1" applyBorder="1" applyAlignment="1" applyProtection="1">
      <alignment horizontal="right"/>
      <protection/>
    </xf>
    <xf numFmtId="0" fontId="1" fillId="7" borderId="14" xfId="0" applyNumberFormat="1" applyFont="1" applyFill="1" applyBorder="1" applyAlignment="1" applyProtection="1">
      <alignment/>
      <protection/>
    </xf>
    <xf numFmtId="0" fontId="2" fillId="7" borderId="16" xfId="0" applyFont="1" applyFill="1" applyBorder="1" applyAlignment="1">
      <alignment horizontal="left" wrapText="1"/>
    </xf>
    <xf numFmtId="0" fontId="2" fillId="7" borderId="17" xfId="0" applyFont="1" applyFill="1" applyBorder="1" applyAlignment="1">
      <alignment horizontal="left" wrapText="1"/>
    </xf>
    <xf numFmtId="0" fontId="2" fillId="7" borderId="10" xfId="0" applyFont="1" applyFill="1" applyBorder="1" applyAlignment="1">
      <alignment horizontal="left" wrapText="1"/>
    </xf>
    <xf numFmtId="0" fontId="2" fillId="7" borderId="11" xfId="0" applyFont="1" applyFill="1" applyBorder="1" applyAlignment="1">
      <alignment horizontal="left" wrapText="1"/>
    </xf>
    <xf numFmtId="0" fontId="2" fillId="7" borderId="0" xfId="0" applyFont="1" applyFill="1" applyBorder="1" applyAlignment="1">
      <alignment horizontal="left" wrapText="1"/>
    </xf>
    <xf numFmtId="0" fontId="2" fillId="7" borderId="12" xfId="0" applyFont="1" applyFill="1" applyBorder="1" applyAlignment="1">
      <alignment horizontal="left" wrapText="1"/>
    </xf>
    <xf numFmtId="0" fontId="1" fillId="7" borderId="0" xfId="0" applyFont="1" applyFill="1" applyAlignment="1" applyProtection="1">
      <alignment/>
      <protection/>
    </xf>
    <xf numFmtId="0" fontId="1" fillId="20" borderId="18" xfId="0" applyNumberFormat="1" applyFont="1" applyFill="1" applyBorder="1" applyAlignment="1" applyProtection="1">
      <alignment horizontal="right"/>
      <protection/>
    </xf>
    <xf numFmtId="0" fontId="11" fillId="0" borderId="0" xfId="0" applyFont="1" applyAlignment="1">
      <alignment wrapText="1"/>
    </xf>
    <xf numFmtId="3" fontId="1" fillId="7" borderId="23" xfId="0" applyNumberFormat="1" applyFont="1" applyFill="1" applyBorder="1" applyAlignment="1" applyProtection="1">
      <alignment horizontal="right"/>
      <protection locked="0"/>
    </xf>
    <xf numFmtId="0" fontId="1" fillId="0" borderId="11" xfId="0" applyFont="1" applyBorder="1" applyAlignment="1" applyProtection="1">
      <alignment/>
      <protection/>
    </xf>
    <xf numFmtId="0" fontId="1" fillId="0" borderId="11" xfId="0" applyFont="1" applyFill="1" applyBorder="1" applyAlignment="1" applyProtection="1">
      <alignment horizontal="left" indent="6"/>
      <protection/>
    </xf>
    <xf numFmtId="0" fontId="0" fillId="0" borderId="24" xfId="0" applyBorder="1" applyAlignment="1">
      <alignment/>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24" fillId="0" borderId="19" xfId="0" applyFont="1" applyBorder="1" applyAlignment="1">
      <alignment/>
    </xf>
    <xf numFmtId="0" fontId="44" fillId="0" borderId="0" xfId="0" applyFont="1" applyBorder="1" applyAlignment="1" applyProtection="1">
      <alignment/>
      <protection/>
    </xf>
    <xf numFmtId="0" fontId="45" fillId="0" borderId="0" xfId="0" applyFont="1" applyBorder="1" applyAlignment="1" applyProtection="1">
      <alignment/>
      <protection/>
    </xf>
    <xf numFmtId="0" fontId="46" fillId="0" borderId="0" xfId="0" applyFont="1" applyBorder="1" applyAlignment="1" applyProtection="1">
      <alignment/>
      <protection/>
    </xf>
    <xf numFmtId="0" fontId="46" fillId="0" borderId="0" xfId="0" applyFont="1" applyFill="1" applyBorder="1" applyAlignment="1" applyProtection="1">
      <alignment/>
      <protection/>
    </xf>
    <xf numFmtId="0" fontId="1" fillId="0" borderId="12" xfId="0" applyFont="1" applyBorder="1" applyAlignment="1" applyProtection="1">
      <alignment/>
      <protection/>
    </xf>
    <xf numFmtId="0" fontId="47" fillId="0" borderId="0" xfId="0" applyFont="1" applyBorder="1" applyAlignment="1" applyProtection="1">
      <alignment/>
      <protection/>
    </xf>
    <xf numFmtId="0" fontId="48" fillId="0" borderId="0" xfId="0" applyFont="1" applyBorder="1" applyAlignment="1" applyProtection="1">
      <alignment/>
      <protection/>
    </xf>
    <xf numFmtId="0" fontId="49" fillId="0" borderId="0" xfId="0" applyFont="1" applyBorder="1" applyAlignment="1" applyProtection="1">
      <alignment/>
      <protection/>
    </xf>
    <xf numFmtId="0" fontId="49" fillId="0" borderId="11" xfId="0" applyFont="1" applyBorder="1" applyAlignment="1" applyProtection="1">
      <alignment/>
      <protection/>
    </xf>
    <xf numFmtId="0" fontId="49" fillId="0" borderId="0" xfId="0" applyFont="1" applyFill="1" applyBorder="1" applyAlignment="1" applyProtection="1">
      <alignment/>
      <protection/>
    </xf>
    <xf numFmtId="0" fontId="49" fillId="0" borderId="0" xfId="0" applyFont="1" applyBorder="1" applyAlignment="1" applyProtection="1">
      <alignment/>
      <protection/>
    </xf>
    <xf numFmtId="0" fontId="50" fillId="0" borderId="0" xfId="0" applyFont="1" applyAlignment="1" applyProtection="1">
      <alignment/>
      <protection/>
    </xf>
    <xf numFmtId="172" fontId="50" fillId="0" borderId="0" xfId="0" applyNumberFormat="1" applyFont="1" applyAlignment="1" applyProtection="1">
      <alignment/>
      <protection/>
    </xf>
    <xf numFmtId="0" fontId="49" fillId="0" borderId="0" xfId="0" applyFont="1" applyFill="1" applyBorder="1" applyAlignment="1" applyProtection="1">
      <alignment/>
      <protection/>
    </xf>
    <xf numFmtId="0" fontId="15" fillId="0" borderId="0" xfId="0" applyFont="1" applyAlignment="1" applyProtection="1">
      <alignment horizontal="left"/>
      <protection/>
    </xf>
    <xf numFmtId="0" fontId="11" fillId="0" borderId="0" xfId="0" applyFont="1" applyAlignment="1">
      <alignment horizontal="center" wrapText="1"/>
    </xf>
    <xf numFmtId="0" fontId="9" fillId="4" borderId="31"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0" fontId="9"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0" fillId="0" borderId="0" xfId="0" applyFont="1" applyAlignment="1">
      <alignment horizontal="center" wrapText="1"/>
    </xf>
    <xf numFmtId="0" fontId="1" fillId="0" borderId="0" xfId="0" applyFont="1" applyAlignment="1">
      <alignment horizontal="left" wrapText="1"/>
    </xf>
    <xf numFmtId="0" fontId="11" fillId="0" borderId="14" xfId="0" applyFont="1" applyBorder="1" applyAlignment="1">
      <alignment horizontal="center" wrapText="1"/>
    </xf>
    <xf numFmtId="0" fontId="21" fillId="0" borderId="0" xfId="0" applyFont="1" applyBorder="1" applyAlignment="1" applyProtection="1">
      <alignment horizontal="center"/>
      <protection/>
    </xf>
    <xf numFmtId="0" fontId="20" fillId="0" borderId="14" xfId="0" applyFont="1" applyFill="1" applyBorder="1" applyAlignment="1" applyProtection="1">
      <alignment horizontal="center"/>
      <protection/>
    </xf>
    <xf numFmtId="0" fontId="17" fillId="0" borderId="24" xfId="53" applyFill="1" applyBorder="1" applyAlignment="1" applyProtection="1">
      <alignment horizontal="center" vertical="center"/>
      <protection/>
    </xf>
    <xf numFmtId="0" fontId="17" fillId="0" borderId="23" xfId="53" applyFill="1" applyBorder="1" applyAlignment="1" applyProtection="1">
      <alignment horizontal="center" vertical="center"/>
      <protection/>
    </xf>
    <xf numFmtId="0" fontId="17" fillId="0" borderId="25" xfId="53" applyFill="1" applyBorder="1" applyAlignment="1" applyProtection="1">
      <alignment horizontal="center" vertical="center"/>
      <protection/>
    </xf>
    <xf numFmtId="0" fontId="17" fillId="0" borderId="28" xfId="53" applyFill="1" applyBorder="1" applyAlignment="1" applyProtection="1">
      <alignment horizontal="center" vertical="center"/>
      <protection/>
    </xf>
    <xf numFmtId="0" fontId="17" fillId="0" borderId="29" xfId="53" applyFill="1" applyBorder="1" applyAlignment="1" applyProtection="1">
      <alignment horizontal="center" vertical="center"/>
      <protection/>
    </xf>
    <xf numFmtId="0" fontId="17" fillId="0" borderId="30" xfId="53"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Full Load Cooling Hours Map'!A1" /><Relationship Id="rId4" Type="http://schemas.openxmlformats.org/officeDocument/2006/relationships/hyperlink" Target="#'Full Load Cooling Hours Map'!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9096375" cy="885825"/>
        </a:xfrm>
        <a:prstGeom prst="rect">
          <a:avLst/>
        </a:prstGeom>
        <a:noFill/>
        <a:ln w="9525" cmpd="sng">
          <a:noFill/>
        </a:ln>
      </xdr:spPr>
    </xdr:pic>
    <xdr:clientData/>
  </xdr:twoCellAnchor>
  <xdr:twoCellAnchor>
    <xdr:from>
      <xdr:col>3</xdr:col>
      <xdr:colOff>95250</xdr:colOff>
      <xdr:row>13</xdr:row>
      <xdr:rowOff>95250</xdr:rowOff>
    </xdr:from>
    <xdr:to>
      <xdr:col>8</xdr:col>
      <xdr:colOff>266700</xdr:colOff>
      <xdr:row>19</xdr:row>
      <xdr:rowOff>104775</xdr:rowOff>
    </xdr:to>
    <xdr:sp>
      <xdr:nvSpPr>
        <xdr:cNvPr id="2" name="AutoShape 97"/>
        <xdr:cNvSpPr>
          <a:spLocks/>
        </xdr:cNvSpPr>
      </xdr:nvSpPr>
      <xdr:spPr>
        <a:xfrm>
          <a:off x="4772025" y="2743200"/>
          <a:ext cx="2514600" cy="120967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Follow the link and find your location on the map to determine your cooling load hours, enter this value in the box on the left. </a:t>
          </a:r>
        </a:p>
      </xdr:txBody>
    </xdr:sp>
    <xdr:clientData/>
  </xdr:twoCellAnchor>
  <xdr:twoCellAnchor editAs="oneCell">
    <xdr:from>
      <xdr:col>8</xdr:col>
      <xdr:colOff>285750</xdr:colOff>
      <xdr:row>13</xdr:row>
      <xdr:rowOff>133350</xdr:rowOff>
    </xdr:from>
    <xdr:to>
      <xdr:col>12</xdr:col>
      <xdr:colOff>104775</xdr:colOff>
      <xdr:row>19</xdr:row>
      <xdr:rowOff>85725</xdr:rowOff>
    </xdr:to>
    <xdr:pic>
      <xdr:nvPicPr>
        <xdr:cNvPr id="3" name="Picture 105" descr="map">
          <a:hlinkClick r:id="rId4"/>
        </xdr:cNvPr>
        <xdr:cNvPicPr preferRelativeResize="1">
          <a:picLocks noChangeAspect="1"/>
        </xdr:cNvPicPr>
      </xdr:nvPicPr>
      <xdr:blipFill>
        <a:blip r:embed="rId2"/>
        <a:stretch>
          <a:fillRect/>
        </a:stretch>
      </xdr:blipFill>
      <xdr:spPr>
        <a:xfrm>
          <a:off x="7305675" y="2781300"/>
          <a:ext cx="169545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28575</xdr:rowOff>
    </xdr:from>
    <xdr:to>
      <xdr:col>10</xdr:col>
      <xdr:colOff>590550</xdr:colOff>
      <xdr:row>25</xdr:row>
      <xdr:rowOff>142875</xdr:rowOff>
    </xdr:to>
    <xdr:pic>
      <xdr:nvPicPr>
        <xdr:cNvPr id="1" name="Picture 1" descr="map"/>
        <xdr:cNvPicPr preferRelativeResize="1">
          <a:picLocks noChangeAspect="1"/>
        </xdr:cNvPicPr>
      </xdr:nvPicPr>
      <xdr:blipFill>
        <a:blip r:embed="rId1"/>
        <a:stretch>
          <a:fillRect/>
        </a:stretch>
      </xdr:blipFill>
      <xdr:spPr>
        <a:xfrm>
          <a:off x="638175" y="200025"/>
          <a:ext cx="5886450" cy="400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7:Q72"/>
  <sheetViews>
    <sheetView tabSelected="1" zoomScale="80" zoomScaleNormal="80" zoomScalePageLayoutView="0" workbookViewId="0" topLeftCell="A1">
      <selection activeCell="G48" sqref="G48"/>
    </sheetView>
  </sheetViews>
  <sheetFormatPr defaultColWidth="9.140625" defaultRowHeight="12.75" outlineLevelRow="1"/>
  <cols>
    <col min="1" max="1" width="49.1406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7.25">
      <c r="A7" s="200" t="s">
        <v>0</v>
      </c>
      <c r="B7" s="200"/>
      <c r="C7" s="200"/>
      <c r="D7" s="200"/>
      <c r="E7" s="200"/>
      <c r="F7" s="200"/>
      <c r="G7" s="200"/>
      <c r="H7" s="200"/>
      <c r="I7" s="200"/>
      <c r="J7" s="200"/>
      <c r="K7" s="200"/>
      <c r="L7" s="200"/>
      <c r="M7" s="200"/>
    </row>
    <row r="8" spans="1:13" ht="15.75" customHeight="1">
      <c r="A8" s="200" t="str">
        <f>""&amp;C25&amp;" ENERGY STAR Qualified Central Air Conditioner(s)"</f>
        <v>1 ENERGY STAR Qualified Central Air Conditioner(s)</v>
      </c>
      <c r="B8" s="200"/>
      <c r="C8" s="200"/>
      <c r="D8" s="200"/>
      <c r="E8" s="200"/>
      <c r="F8" s="200"/>
      <c r="G8" s="200"/>
      <c r="H8" s="200"/>
      <c r="I8" s="200"/>
      <c r="J8" s="200"/>
      <c r="K8" s="200"/>
      <c r="L8" s="200"/>
      <c r="M8" s="200"/>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201" t="s">
        <v>38</v>
      </c>
      <c r="B11" s="201"/>
      <c r="C11" s="201"/>
      <c r="D11" s="201"/>
      <c r="E11" s="201"/>
      <c r="F11" s="201"/>
      <c r="G11" s="201"/>
      <c r="H11" s="201"/>
      <c r="I11" s="201"/>
      <c r="J11" s="201"/>
      <c r="K11" s="201"/>
      <c r="L11" s="201"/>
      <c r="M11" s="201"/>
    </row>
    <row r="12" spans="1:13" s="3" customFormat="1" ht="12.75">
      <c r="A12" s="2"/>
      <c r="B12" s="2"/>
      <c r="C12" s="2"/>
      <c r="D12" s="2"/>
      <c r="E12" s="2"/>
      <c r="F12" s="2"/>
      <c r="G12" s="2"/>
      <c r="H12" s="2"/>
      <c r="I12" s="2"/>
      <c r="J12" s="2"/>
      <c r="K12" s="2"/>
      <c r="L12" s="2"/>
      <c r="M12" s="2"/>
    </row>
    <row r="13" spans="1:15" s="3" customFormat="1" ht="15.75" customHeight="1">
      <c r="A13" s="202" t="s">
        <v>76</v>
      </c>
      <c r="B13" s="202"/>
      <c r="C13" s="202"/>
      <c r="D13" s="202"/>
      <c r="E13" s="202"/>
      <c r="F13" s="202"/>
      <c r="G13" s="202"/>
      <c r="H13" s="202"/>
      <c r="I13" s="202"/>
      <c r="J13" s="202"/>
      <c r="K13" s="202"/>
      <c r="L13" s="202"/>
      <c r="M13" s="202"/>
      <c r="N13" s="165"/>
      <c r="O13" s="165"/>
    </row>
    <row r="14" spans="1:13" s="3" customFormat="1" ht="15.75" customHeight="1">
      <c r="A14" s="157"/>
      <c r="B14" s="158"/>
      <c r="C14" s="158"/>
      <c r="D14" s="158"/>
      <c r="E14" s="158"/>
      <c r="F14" s="158"/>
      <c r="G14" s="158"/>
      <c r="H14" s="158"/>
      <c r="I14" s="158"/>
      <c r="J14" s="158"/>
      <c r="K14" s="158"/>
      <c r="L14" s="158"/>
      <c r="M14" s="159"/>
    </row>
    <row r="15" spans="1:13" s="3" customFormat="1" ht="15.75" customHeight="1">
      <c r="A15" s="160"/>
      <c r="B15" s="161"/>
      <c r="C15" s="161"/>
      <c r="D15" s="161"/>
      <c r="E15" s="161"/>
      <c r="F15" s="161"/>
      <c r="G15" s="161"/>
      <c r="H15" s="161"/>
      <c r="I15" s="161"/>
      <c r="J15" s="161"/>
      <c r="K15" s="161"/>
      <c r="L15" s="161"/>
      <c r="M15" s="162"/>
    </row>
    <row r="16" spans="1:13" s="3" customFormat="1" ht="15.75" customHeight="1" thickBot="1">
      <c r="A16" s="160"/>
      <c r="B16" s="161"/>
      <c r="C16" s="161"/>
      <c r="D16" s="161"/>
      <c r="E16" s="161"/>
      <c r="F16" s="161"/>
      <c r="G16" s="161"/>
      <c r="H16" s="161"/>
      <c r="I16" s="161"/>
      <c r="J16" s="161"/>
      <c r="K16" s="161"/>
      <c r="L16" s="161"/>
      <c r="M16" s="162"/>
    </row>
    <row r="17" spans="1:13" s="3" customFormat="1" ht="15.75" customHeight="1" thickBot="1">
      <c r="A17" s="5" t="s">
        <v>74</v>
      </c>
      <c r="B17" s="161"/>
      <c r="C17" s="164">
        <v>1000</v>
      </c>
      <c r="D17" s="161"/>
      <c r="E17" s="161"/>
      <c r="F17" s="161"/>
      <c r="G17" s="161"/>
      <c r="H17" s="161"/>
      <c r="I17" s="161"/>
      <c r="J17" s="161"/>
      <c r="K17" s="161"/>
      <c r="L17" s="161"/>
      <c r="M17" s="162"/>
    </row>
    <row r="18" spans="1:13" s="3" customFormat="1" ht="15.75" customHeight="1">
      <c r="A18" s="160"/>
      <c r="B18" s="161"/>
      <c r="C18" s="161"/>
      <c r="D18" s="161"/>
      <c r="E18" s="161"/>
      <c r="F18" s="161"/>
      <c r="G18" s="161"/>
      <c r="H18" s="161"/>
      <c r="I18" s="161"/>
      <c r="J18" s="161"/>
      <c r="K18" s="161"/>
      <c r="L18" s="161"/>
      <c r="M18" s="162"/>
    </row>
    <row r="19" spans="1:13" ht="15.75" customHeight="1">
      <c r="A19" s="163"/>
      <c r="B19" s="7"/>
      <c r="C19" s="163"/>
      <c r="D19" s="39"/>
      <c r="E19" s="39"/>
      <c r="F19" s="39"/>
      <c r="G19" s="7"/>
      <c r="H19" s="7"/>
      <c r="I19" s="7"/>
      <c r="J19" s="7"/>
      <c r="K19" s="7"/>
      <c r="L19" s="7"/>
      <c r="M19" s="8"/>
    </row>
    <row r="20" spans="1:13" ht="15.75" customHeight="1">
      <c r="A20" s="15"/>
      <c r="B20" s="16"/>
      <c r="C20" s="155"/>
      <c r="D20" s="156"/>
      <c r="E20" s="156"/>
      <c r="F20" s="156"/>
      <c r="G20" s="16"/>
      <c r="H20" s="16"/>
      <c r="I20" s="16"/>
      <c r="J20" s="16"/>
      <c r="K20" s="16"/>
      <c r="L20" s="16"/>
      <c r="M20" s="17"/>
    </row>
    <row r="21" spans="1:13" ht="15.75" customHeight="1">
      <c r="A21" s="122"/>
      <c r="B21" s="122"/>
      <c r="C21" s="153"/>
      <c r="D21" s="154"/>
      <c r="E21" s="154"/>
      <c r="F21" s="154"/>
      <c r="G21" s="122"/>
      <c r="H21" s="122"/>
      <c r="I21" s="122"/>
      <c r="J21" s="122"/>
      <c r="K21" s="122"/>
      <c r="L21" s="122"/>
      <c r="M21" s="122"/>
    </row>
    <row r="22" spans="1:13" ht="15.75" customHeight="1">
      <c r="A22" s="122"/>
      <c r="B22" s="122"/>
      <c r="C22" s="153"/>
      <c r="D22" s="154"/>
      <c r="E22" s="154"/>
      <c r="F22" s="154"/>
      <c r="G22" s="122"/>
      <c r="H22" s="122"/>
      <c r="I22" s="122"/>
      <c r="J22" s="122"/>
      <c r="K22" s="122"/>
      <c r="L22" s="122"/>
      <c r="M22" s="122"/>
    </row>
    <row r="23" spans="1:13" ht="15">
      <c r="A23" s="194" t="s">
        <v>1</v>
      </c>
      <c r="B23" s="194"/>
      <c r="C23" s="194"/>
      <c r="D23" s="194"/>
      <c r="E23" s="194"/>
      <c r="F23" s="194"/>
      <c r="G23" s="194"/>
      <c r="H23" s="194"/>
      <c r="I23" s="194"/>
      <c r="J23" s="194"/>
      <c r="K23" s="194"/>
      <c r="L23" s="194"/>
      <c r="M23" s="194"/>
    </row>
    <row r="24" spans="1:13" ht="4.5" customHeight="1" thickBot="1">
      <c r="A24" s="42"/>
      <c r="B24" s="43"/>
      <c r="C24" s="43"/>
      <c r="D24" s="43">
        <v>4</v>
      </c>
      <c r="E24" s="43"/>
      <c r="F24" s="43"/>
      <c r="G24" s="43"/>
      <c r="H24" s="43"/>
      <c r="I24" s="43"/>
      <c r="J24" s="43"/>
      <c r="K24" s="43"/>
      <c r="L24" s="43"/>
      <c r="M24" s="4"/>
    </row>
    <row r="25" spans="1:14" ht="15.75" customHeight="1" thickBot="1">
      <c r="A25" s="5" t="s">
        <v>2</v>
      </c>
      <c r="B25" s="6"/>
      <c r="C25" s="61">
        <v>1</v>
      </c>
      <c r="D25" s="7"/>
      <c r="E25" s="7"/>
      <c r="F25" s="7"/>
      <c r="G25" s="7"/>
      <c r="H25" s="7"/>
      <c r="I25" s="7"/>
      <c r="J25" s="7"/>
      <c r="K25" s="7"/>
      <c r="L25" s="7"/>
      <c r="M25" s="8"/>
      <c r="N25" s="9"/>
    </row>
    <row r="26" spans="1:13" ht="15.75" customHeight="1" thickBot="1">
      <c r="A26" s="10" t="s">
        <v>43</v>
      </c>
      <c r="B26" s="6"/>
      <c r="C26" s="102">
        <f>Assumptions!C43</f>
        <v>0.09706</v>
      </c>
      <c r="D26" s="7"/>
      <c r="E26" s="7"/>
      <c r="F26" s="7"/>
      <c r="G26" s="151"/>
      <c r="H26" s="7"/>
      <c r="I26" s="7"/>
      <c r="J26" s="7"/>
      <c r="K26" s="7"/>
      <c r="L26" s="7"/>
      <c r="M26" s="8"/>
    </row>
    <row r="27" spans="1:13" ht="12.75" customHeight="1">
      <c r="A27" s="5"/>
      <c r="B27" s="7"/>
      <c r="C27" s="152"/>
      <c r="D27" s="39"/>
      <c r="E27" s="39"/>
      <c r="F27" s="39"/>
      <c r="G27" s="7"/>
      <c r="H27" s="7"/>
      <c r="I27" s="7"/>
      <c r="J27" s="7"/>
      <c r="K27" s="7"/>
      <c r="L27" s="7"/>
      <c r="M27" s="8"/>
    </row>
    <row r="28" spans="1:14" ht="6.75" customHeight="1">
      <c r="A28" s="11"/>
      <c r="B28" s="6"/>
      <c r="C28" s="12"/>
      <c r="D28" s="7"/>
      <c r="E28" s="7"/>
      <c r="F28" s="7"/>
      <c r="G28" s="7"/>
      <c r="H28" s="7"/>
      <c r="I28" s="7"/>
      <c r="J28" s="7"/>
      <c r="K28" s="7"/>
      <c r="L28" s="7"/>
      <c r="M28" s="8"/>
      <c r="N28" s="9"/>
    </row>
    <row r="29" spans="1:13" ht="27.75" customHeight="1">
      <c r="A29" s="56"/>
      <c r="B29" s="198" t="s">
        <v>3</v>
      </c>
      <c r="C29" s="198"/>
      <c r="D29" s="198"/>
      <c r="E29" s="45"/>
      <c r="F29" s="198" t="s">
        <v>4</v>
      </c>
      <c r="G29" s="198"/>
      <c r="H29" s="198"/>
      <c r="I29" s="45"/>
      <c r="J29" s="199"/>
      <c r="K29" s="199"/>
      <c r="L29" s="199"/>
      <c r="M29" s="8"/>
    </row>
    <row r="30" spans="1:13" ht="10.5" customHeight="1" thickBot="1">
      <c r="A30" s="44"/>
      <c r="B30" s="45"/>
      <c r="C30" s="45"/>
      <c r="D30" s="45"/>
      <c r="E30" s="45"/>
      <c r="F30" s="45"/>
      <c r="G30" s="65"/>
      <c r="H30" s="45"/>
      <c r="I30" s="45"/>
      <c r="J30" s="45"/>
      <c r="K30" s="45"/>
      <c r="L30" s="45"/>
      <c r="M30" s="8"/>
    </row>
    <row r="31" spans="1:13" ht="15.75" customHeight="1" thickBot="1">
      <c r="A31" s="5" t="s">
        <v>83</v>
      </c>
      <c r="B31" s="7"/>
      <c r="C31" s="67">
        <f>IF(Assumptions!F6=1,Assumptions!C7,IF(Assumptions!F6=2,Assumptions!C8,IF(Assumptions!F6=3,Assumptions!C9,IF(Assumptions!F6=4,Assumptions!C10,Assumptions!C11))))</f>
        <v>1219</v>
      </c>
      <c r="D31" s="13"/>
      <c r="E31" s="13"/>
      <c r="F31" s="13"/>
      <c r="G31" s="67">
        <f>IF(Assumptions!F7=1,Assumptions!C19,IF(Assumptions!F7=2,Assumptions!C20,IF(Assumptions!F7=3,Assumptions!C21,IF(Assumptions!F7=4,Assumptions!C22,Assumptions!C23))))</f>
        <v>1126</v>
      </c>
      <c r="H31" s="13"/>
      <c r="I31" s="13"/>
      <c r="J31" s="14"/>
      <c r="K31" s="7"/>
      <c r="L31" s="13"/>
      <c r="M31" s="8"/>
    </row>
    <row r="32" spans="1:17" ht="15.75" customHeight="1" thickBot="1">
      <c r="A32" s="5" t="s">
        <v>47</v>
      </c>
      <c r="B32" s="7"/>
      <c r="C32" s="71">
        <f>Assumptions!C12</f>
        <v>14</v>
      </c>
      <c r="D32" s="70"/>
      <c r="E32" s="70"/>
      <c r="F32" s="70"/>
      <c r="G32" s="71">
        <f>Assumptions!C24</f>
        <v>13</v>
      </c>
      <c r="H32" s="13"/>
      <c r="I32" s="13"/>
      <c r="J32" s="14"/>
      <c r="K32" s="7"/>
      <c r="L32" s="13"/>
      <c r="M32" s="8"/>
      <c r="Q32"/>
    </row>
    <row r="33" spans="1:13" ht="18" customHeight="1">
      <c r="A33" s="5" t="s">
        <v>57</v>
      </c>
      <c r="B33" s="7"/>
      <c r="C33" s="166"/>
      <c r="D33" s="39"/>
      <c r="E33" s="39"/>
      <c r="F33" s="39"/>
      <c r="G33" s="166"/>
      <c r="H33" s="13"/>
      <c r="I33" s="13"/>
      <c r="J33" s="14"/>
      <c r="K33" s="7"/>
      <c r="L33" s="13"/>
      <c r="M33" s="8"/>
    </row>
    <row r="34" spans="1:13" ht="17.25" customHeight="1">
      <c r="A34" s="5" t="s">
        <v>48</v>
      </c>
      <c r="B34" s="7"/>
      <c r="C34" s="91"/>
      <c r="D34" s="13"/>
      <c r="E34" s="13"/>
      <c r="F34" s="13"/>
      <c r="G34" s="91"/>
      <c r="H34" s="13"/>
      <c r="I34" s="13"/>
      <c r="J34" s="14"/>
      <c r="K34" s="7"/>
      <c r="L34" s="13"/>
      <c r="M34" s="8"/>
    </row>
    <row r="35" spans="1:13" ht="4.5" customHeight="1">
      <c r="A35" s="15"/>
      <c r="B35" s="16"/>
      <c r="C35" s="59"/>
      <c r="D35" s="16"/>
      <c r="E35" s="16"/>
      <c r="F35" s="16"/>
      <c r="G35" s="60"/>
      <c r="H35" s="16"/>
      <c r="I35" s="16"/>
      <c r="J35" s="16"/>
      <c r="K35" s="16"/>
      <c r="L35" s="16"/>
      <c r="M35" s="17"/>
    </row>
    <row r="36" ht="14.25" customHeight="1">
      <c r="A36" s="46" t="s">
        <v>84</v>
      </c>
    </row>
    <row r="37" ht="15.75" customHeight="1">
      <c r="A37" s="47"/>
    </row>
    <row r="38" spans="1:13" ht="15">
      <c r="A38" s="194" t="str">
        <f>"Annual and Life Cycle Costs and Savings for "&amp;C25&amp;" Central Air Conditioner(s)"</f>
        <v>Annual and Life Cycle Costs and Savings for 1 Central Air Conditioner(s)</v>
      </c>
      <c r="B38" s="194"/>
      <c r="C38" s="194"/>
      <c r="D38" s="194"/>
      <c r="E38" s="194"/>
      <c r="F38" s="194"/>
      <c r="G38" s="194"/>
      <c r="H38" s="194"/>
      <c r="I38" s="194"/>
      <c r="J38" s="194"/>
      <c r="K38" s="194"/>
      <c r="L38" s="194"/>
      <c r="M38" s="194"/>
    </row>
    <row r="39" spans="1:13" ht="31.5" customHeight="1">
      <c r="A39" s="18"/>
      <c r="B39" s="195" t="str">
        <f>""&amp;C25&amp;" ENERGY STAR Qualified Units"</f>
        <v>1 ENERGY STAR Qualified Units</v>
      </c>
      <c r="C39" s="195"/>
      <c r="D39" s="195"/>
      <c r="E39" s="48"/>
      <c r="F39" s="195" t="str">
        <f>""&amp;C25&amp;" Conventional Units"</f>
        <v>1 Conventional Units</v>
      </c>
      <c r="G39" s="195"/>
      <c r="H39" s="195"/>
      <c r="I39" s="48"/>
      <c r="J39" s="195" t="s">
        <v>5</v>
      </c>
      <c r="K39" s="195"/>
      <c r="L39" s="195"/>
      <c r="M39" s="19"/>
    </row>
    <row r="40" spans="1:13" ht="15.75" customHeight="1">
      <c r="A40" s="57" t="s">
        <v>30</v>
      </c>
      <c r="B40" s="20"/>
      <c r="C40" s="20"/>
      <c r="D40" s="20"/>
      <c r="E40" s="20"/>
      <c r="F40" s="20"/>
      <c r="G40" s="20"/>
      <c r="H40" s="20"/>
      <c r="I40" s="20"/>
      <c r="J40" s="20"/>
      <c r="K40" s="20"/>
      <c r="L40" s="20"/>
      <c r="M40" s="21"/>
    </row>
    <row r="41" spans="1:13" ht="13.5" customHeight="1">
      <c r="A41" s="22" t="s">
        <v>6</v>
      </c>
      <c r="B41" s="20"/>
      <c r="C41" s="147">
        <f>C42*C26</f>
        <v>209.6496</v>
      </c>
      <c r="D41" s="93"/>
      <c r="E41" s="93"/>
      <c r="F41" s="93"/>
      <c r="G41" s="23">
        <f>G42*C26</f>
        <v>268.78153846153845</v>
      </c>
      <c r="H41" s="20"/>
      <c r="I41" s="20"/>
      <c r="J41" s="20"/>
      <c r="K41" s="23">
        <f>G41-C41</f>
        <v>59.131938461538454</v>
      </c>
      <c r="L41" s="20"/>
      <c r="M41" s="21"/>
    </row>
    <row r="42" spans="1:13" s="3" customFormat="1" ht="15.75" customHeight="1" outlineLevel="1">
      <c r="A42" s="85" t="s">
        <v>40</v>
      </c>
      <c r="B42" s="86"/>
      <c r="C42" s="87">
        <f>IF(Assumptions!F25=1,((1-Assumptions!C39)*C25*Assumptions!C13*Assumptions!C35*(1/'Central Air Conditioner Calc'!C32)/1000),IF(Assumptions!F25=2,(C25*Assumptions!C13*Assumptions!C35*(1/'Central Air Conditioner Calc'!C32)/1000)))</f>
        <v>2160</v>
      </c>
      <c r="D42" s="88"/>
      <c r="E42" s="88"/>
      <c r="F42" s="88"/>
      <c r="G42" s="87">
        <f>IF(Assumptions!F26=1,((1-Assumptions!C39)*C25*Assumptions!C25*Assumptions!C35*(1/'Central Air Conditioner Calc'!G32)/1000),IF(Assumptions!F26=2,C25*Assumptions!C25*Assumptions!C35*(1/'Central Air Conditioner Calc'!G32)/1000))</f>
        <v>2769.2307692307695</v>
      </c>
      <c r="H42" s="88"/>
      <c r="I42" s="88"/>
      <c r="J42" s="88"/>
      <c r="K42" s="92">
        <f>G42-C42</f>
        <v>609.2307692307695</v>
      </c>
      <c r="L42" s="88"/>
      <c r="M42" s="89"/>
    </row>
    <row r="43" spans="1:13" ht="15.75" customHeight="1">
      <c r="A43" s="72" t="s">
        <v>7</v>
      </c>
      <c r="B43" s="20"/>
      <c r="C43" s="69">
        <f>C25*(Assumptions!C30*Assumptions!C31)</f>
        <v>0</v>
      </c>
      <c r="D43" s="20"/>
      <c r="E43" s="20"/>
      <c r="F43" s="20"/>
      <c r="G43" s="23">
        <f>C25*(Assumptions!C30*Assumptions!C31)</f>
        <v>0</v>
      </c>
      <c r="H43" s="20"/>
      <c r="I43" s="20"/>
      <c r="J43" s="20"/>
      <c r="K43" s="23">
        <f>G43-C43</f>
        <v>0</v>
      </c>
      <c r="L43" s="20"/>
      <c r="M43" s="21"/>
    </row>
    <row r="44" spans="1:13" s="27" customFormat="1" ht="15.75" customHeight="1">
      <c r="A44" s="58" t="s">
        <v>8</v>
      </c>
      <c r="B44" s="25"/>
      <c r="C44" s="51">
        <f>C41+C43</f>
        <v>209.6496</v>
      </c>
      <c r="D44" s="25"/>
      <c r="E44" s="25"/>
      <c r="F44" s="25"/>
      <c r="G44" s="51">
        <f>G41+G43</f>
        <v>268.78153846153845</v>
      </c>
      <c r="H44" s="25"/>
      <c r="I44" s="25"/>
      <c r="J44" s="25"/>
      <c r="K44" s="51">
        <f>K41+K43</f>
        <v>59.131938461538454</v>
      </c>
      <c r="L44" s="25"/>
      <c r="M44" s="26"/>
    </row>
    <row r="45" spans="1:13" ht="15.75" customHeight="1">
      <c r="A45" s="22"/>
      <c r="B45" s="20"/>
      <c r="C45" s="20"/>
      <c r="D45" s="20"/>
      <c r="E45" s="20"/>
      <c r="F45" s="20"/>
      <c r="G45" s="20"/>
      <c r="H45" s="20"/>
      <c r="I45" s="20"/>
      <c r="J45" s="20"/>
      <c r="K45" s="20"/>
      <c r="L45" s="20"/>
      <c r="M45" s="21"/>
    </row>
    <row r="46" spans="1:13" ht="15.75" customHeight="1">
      <c r="A46" s="57" t="s">
        <v>31</v>
      </c>
      <c r="B46" s="20"/>
      <c r="C46" s="20"/>
      <c r="D46" s="20"/>
      <c r="E46" s="20"/>
      <c r="F46" s="20"/>
      <c r="G46" s="20"/>
      <c r="H46" s="20"/>
      <c r="I46" s="20"/>
      <c r="J46" s="20"/>
      <c r="K46" s="20"/>
      <c r="L46" s="20"/>
      <c r="M46" s="21"/>
    </row>
    <row r="47" spans="1:13" ht="15.75" customHeight="1">
      <c r="A47" s="40" t="s">
        <v>51</v>
      </c>
      <c r="B47" s="20"/>
      <c r="C47" s="23">
        <f>C48+C50</f>
        <v>2214.5544969110383</v>
      </c>
      <c r="D47" s="20"/>
      <c r="E47" s="20"/>
      <c r="F47" s="20"/>
      <c r="G47" s="23">
        <f>G48+G50</f>
        <v>2839.172431937229</v>
      </c>
      <c r="H47" s="20"/>
      <c r="I47" s="20"/>
      <c r="J47" s="20"/>
      <c r="K47" s="23">
        <f>G47-C47</f>
        <v>624.6179350261905</v>
      </c>
      <c r="L47" s="20"/>
      <c r="M47" s="21"/>
    </row>
    <row r="48" spans="1:13" ht="15.75" customHeight="1">
      <c r="A48" s="24" t="s">
        <v>42</v>
      </c>
      <c r="B48" s="20"/>
      <c r="C48" s="23">
        <f>PV(Assumptions!C38,Assumptions!C14,-C41,,0)</f>
        <v>2214.5544969110383</v>
      </c>
      <c r="D48" s="20"/>
      <c r="E48" s="20"/>
      <c r="F48" s="20"/>
      <c r="G48" s="23">
        <f>PV(Assumptions!C38,Assumptions!C26,-G41,,0)</f>
        <v>2839.172431937229</v>
      </c>
      <c r="H48" s="20"/>
      <c r="I48" s="20"/>
      <c r="J48" s="20"/>
      <c r="K48" s="23">
        <f>G48-C48</f>
        <v>624.6179350261905</v>
      </c>
      <c r="L48" s="20"/>
      <c r="M48" s="21"/>
    </row>
    <row r="49" spans="1:13" s="3" customFormat="1" ht="15.75" customHeight="1" outlineLevel="1">
      <c r="A49" s="85" t="s">
        <v>40</v>
      </c>
      <c r="B49" s="86"/>
      <c r="C49" s="87">
        <f>C42*Assumptions!C14</f>
        <v>30240</v>
      </c>
      <c r="D49" s="88"/>
      <c r="E49" s="88"/>
      <c r="F49" s="88"/>
      <c r="G49" s="87">
        <f>G42*Assumptions!C26</f>
        <v>38769.23076923077</v>
      </c>
      <c r="H49" s="88"/>
      <c r="I49" s="88"/>
      <c r="J49" s="88"/>
      <c r="K49" s="87">
        <f>G49-C49</f>
        <v>8529.230769230773</v>
      </c>
      <c r="L49" s="90"/>
      <c r="M49" s="89"/>
    </row>
    <row r="50" spans="1:13" ht="15.75" customHeight="1">
      <c r="A50" s="24" t="s">
        <v>41</v>
      </c>
      <c r="B50" s="20"/>
      <c r="C50" s="23">
        <f>PV(Assumptions!C38,Assumptions!C14,-C43,,0)</f>
        <v>0</v>
      </c>
      <c r="D50" s="20"/>
      <c r="E50" s="20"/>
      <c r="F50" s="20"/>
      <c r="G50" s="23">
        <f>PV(Assumptions!C38,Assumptions!C26,-G43,,0)</f>
        <v>0</v>
      </c>
      <c r="H50" s="20"/>
      <c r="I50" s="20"/>
      <c r="J50" s="20"/>
      <c r="K50" s="23">
        <f>G50-C50</f>
        <v>0</v>
      </c>
      <c r="L50" s="20"/>
      <c r="M50" s="21"/>
    </row>
    <row r="51" spans="1:13" ht="15.75" customHeight="1">
      <c r="A51" s="22" t="str">
        <f>"Purchase price for "&amp;C25&amp;" unit(s)"</f>
        <v>Purchase price for 1 unit(s)</v>
      </c>
      <c r="B51" s="20"/>
      <c r="C51" s="73">
        <f>C25*C31</f>
        <v>1219</v>
      </c>
      <c r="D51" s="20"/>
      <c r="E51" s="20"/>
      <c r="F51" s="20"/>
      <c r="G51" s="23">
        <f>C25*G31</f>
        <v>1126</v>
      </c>
      <c r="H51" s="20"/>
      <c r="I51" s="20"/>
      <c r="J51" s="20"/>
      <c r="K51" s="23">
        <f>G51-C51</f>
        <v>-93</v>
      </c>
      <c r="L51" s="20"/>
      <c r="M51" s="21"/>
    </row>
    <row r="52" spans="1:13" s="27" customFormat="1" ht="15.75" customHeight="1">
      <c r="A52" s="58" t="s">
        <v>8</v>
      </c>
      <c r="B52" s="20"/>
      <c r="C52" s="74">
        <f>C47+C51</f>
        <v>3433.5544969110383</v>
      </c>
      <c r="D52" s="25"/>
      <c r="E52" s="25"/>
      <c r="F52" s="25"/>
      <c r="G52" s="51">
        <f>G47+G51</f>
        <v>3965.172431937229</v>
      </c>
      <c r="H52" s="25"/>
      <c r="I52" s="25"/>
      <c r="J52" s="25"/>
      <c r="K52" s="51">
        <f>K47+K51</f>
        <v>531.6179350261905</v>
      </c>
      <c r="L52" s="25"/>
      <c r="M52" s="26"/>
    </row>
    <row r="53" spans="1:13" s="27" customFormat="1" ht="15.75" customHeight="1">
      <c r="A53" s="50"/>
      <c r="B53" s="25"/>
      <c r="C53" s="52"/>
      <c r="D53" s="25"/>
      <c r="E53" s="25"/>
      <c r="F53" s="25"/>
      <c r="G53" s="52"/>
      <c r="H53" s="25"/>
      <c r="I53" s="25"/>
      <c r="J53" s="25"/>
      <c r="K53" s="52"/>
      <c r="L53" s="25"/>
      <c r="M53" s="26"/>
    </row>
    <row r="54" spans="1:13" ht="15.75" customHeight="1">
      <c r="A54" s="49"/>
      <c r="B54" s="20"/>
      <c r="C54" s="20"/>
      <c r="D54" s="20"/>
      <c r="E54" s="20"/>
      <c r="F54" s="20"/>
      <c r="G54" s="20"/>
      <c r="H54" s="20"/>
      <c r="I54" s="20"/>
      <c r="J54" s="28" t="s">
        <v>9</v>
      </c>
      <c r="K54" s="64">
        <f>IF(K62&lt;=0,0,IF(K44&lt;0,"N/A",IF(K44=0,"&gt;"&amp;Assumptions!C14&amp;"",IF(K62/K44&gt;Assumptions!C14,"&gt;"&amp;Assumptions!C14&amp;"",K62/K44))))</f>
        <v>1.5727541227232142</v>
      </c>
      <c r="L54" s="20"/>
      <c r="M54" s="21"/>
    </row>
    <row r="55" spans="1:13" ht="4.5" customHeight="1">
      <c r="A55" s="29"/>
      <c r="B55" s="30"/>
      <c r="C55" s="30"/>
      <c r="D55" s="30"/>
      <c r="E55" s="30"/>
      <c r="F55" s="30"/>
      <c r="G55" s="30"/>
      <c r="H55" s="30"/>
      <c r="I55" s="30"/>
      <c r="J55" s="30"/>
      <c r="K55" s="30"/>
      <c r="L55" s="30"/>
      <c r="M55" s="31"/>
    </row>
    <row r="56" spans="1:13" ht="24" customHeight="1">
      <c r="A56" s="196" t="s">
        <v>32</v>
      </c>
      <c r="B56" s="197"/>
      <c r="C56" s="197"/>
      <c r="D56" s="197"/>
      <c r="E56" s="197"/>
      <c r="F56" s="197"/>
      <c r="G56" s="197"/>
      <c r="H56" s="197"/>
      <c r="I56" s="197"/>
      <c r="J56" s="197"/>
      <c r="K56" s="197"/>
      <c r="L56" s="197"/>
      <c r="M56" s="197"/>
    </row>
    <row r="57" spans="1:13" ht="13.5">
      <c r="A57" s="193" t="s">
        <v>33</v>
      </c>
      <c r="B57" s="193"/>
      <c r="C57" s="193"/>
      <c r="D57" s="193"/>
      <c r="E57" s="193"/>
      <c r="F57" s="193"/>
      <c r="G57" s="193"/>
      <c r="H57" s="193"/>
      <c r="I57" s="193"/>
      <c r="J57" s="193"/>
      <c r="K57" s="193"/>
      <c r="L57" s="193"/>
      <c r="M57" s="193"/>
    </row>
    <row r="58" spans="1:13" ht="15">
      <c r="A58" s="53"/>
      <c r="B58" s="53"/>
      <c r="C58" s="53"/>
      <c r="D58" s="53"/>
      <c r="E58" s="53"/>
      <c r="F58" s="53"/>
      <c r="G58" s="53"/>
      <c r="H58" s="53"/>
      <c r="I58" s="53"/>
      <c r="J58" s="53"/>
      <c r="K58" s="53"/>
      <c r="L58" s="53"/>
      <c r="M58" s="53"/>
    </row>
    <row r="59" ht="15" customHeight="1"/>
    <row r="60" spans="1:13" ht="15.75" customHeight="1">
      <c r="A60" s="194" t="str">
        <f>"Summary of Benefits for "&amp;C25&amp;" Central Air Conditioner(s)"</f>
        <v>Summary of Benefits for 1 Central Air Conditioner(s)</v>
      </c>
      <c r="B60" s="194"/>
      <c r="C60" s="194"/>
      <c r="D60" s="194"/>
      <c r="E60" s="194"/>
      <c r="F60" s="194"/>
      <c r="G60" s="194"/>
      <c r="H60" s="194"/>
      <c r="I60" s="194"/>
      <c r="J60" s="194"/>
      <c r="K60" s="194"/>
      <c r="L60" s="194"/>
      <c r="M60" s="194"/>
    </row>
    <row r="61" spans="1:13" ht="4.5" customHeight="1">
      <c r="A61" s="32" t="s">
        <v>10</v>
      </c>
      <c r="B61" s="33"/>
      <c r="C61" s="33"/>
      <c r="D61" s="33"/>
      <c r="E61" s="33"/>
      <c r="F61" s="33"/>
      <c r="G61" s="33"/>
      <c r="H61" s="33"/>
      <c r="I61" s="33"/>
      <c r="J61" s="33"/>
      <c r="K61" s="98"/>
      <c r="L61" s="33"/>
      <c r="M61" s="34"/>
    </row>
    <row r="62" spans="1:13" ht="15.75" customHeight="1">
      <c r="A62" s="35" t="s">
        <v>11</v>
      </c>
      <c r="B62" s="55"/>
      <c r="C62" s="55"/>
      <c r="D62" s="55"/>
      <c r="E62" s="55"/>
      <c r="F62" s="55"/>
      <c r="G62" s="55"/>
      <c r="H62" s="55"/>
      <c r="I62" s="55"/>
      <c r="J62" s="55"/>
      <c r="K62" s="99">
        <f>(C31-G31)*C25</f>
        <v>93</v>
      </c>
      <c r="L62" s="75"/>
      <c r="M62" s="80"/>
    </row>
    <row r="63" spans="1:13" ht="15.75" customHeight="1">
      <c r="A63" s="35" t="s">
        <v>12</v>
      </c>
      <c r="B63" s="55"/>
      <c r="C63" s="55"/>
      <c r="D63" s="55"/>
      <c r="E63" s="55"/>
      <c r="F63" s="55"/>
      <c r="G63" s="55"/>
      <c r="H63" s="55"/>
      <c r="I63" s="55"/>
      <c r="J63" s="55"/>
      <c r="K63" s="99">
        <f>K47</f>
        <v>624.6179350261905</v>
      </c>
      <c r="L63" s="75"/>
      <c r="M63" s="80"/>
    </row>
    <row r="64" spans="1:13" ht="15.75" customHeight="1">
      <c r="A64" s="35" t="s">
        <v>13</v>
      </c>
      <c r="B64" s="55"/>
      <c r="C64" s="55"/>
      <c r="D64" s="55"/>
      <c r="E64" s="55"/>
      <c r="F64" s="55"/>
      <c r="G64" s="55"/>
      <c r="H64" s="55"/>
      <c r="I64" s="55"/>
      <c r="J64" s="55"/>
      <c r="K64" s="99">
        <f>K52</f>
        <v>531.6179350261905</v>
      </c>
      <c r="L64" s="75"/>
      <c r="M64" s="80"/>
    </row>
    <row r="65" spans="1:13" ht="15.75" customHeight="1">
      <c r="A65" s="35" t="s">
        <v>14</v>
      </c>
      <c r="B65" s="55"/>
      <c r="C65" s="55"/>
      <c r="D65" s="55"/>
      <c r="E65" s="55"/>
      <c r="F65" s="55"/>
      <c r="G65" s="55"/>
      <c r="H65" s="55"/>
      <c r="I65" s="55"/>
      <c r="J65" s="55"/>
      <c r="K65" s="146">
        <f>K54</f>
        <v>1.5727541227232142</v>
      </c>
      <c r="L65" s="76"/>
      <c r="M65" s="81"/>
    </row>
    <row r="66" spans="1:13" ht="15.75" customHeight="1">
      <c r="A66" s="35" t="s">
        <v>46</v>
      </c>
      <c r="B66" s="55"/>
      <c r="C66" s="55"/>
      <c r="D66" s="55"/>
      <c r="E66" s="55"/>
      <c r="F66" s="55"/>
      <c r="G66" s="55"/>
      <c r="H66" s="55"/>
      <c r="I66" s="55"/>
      <c r="J66" s="55"/>
      <c r="K66" s="100">
        <f>K49</f>
        <v>8529.230769230773</v>
      </c>
      <c r="L66" s="77"/>
      <c r="M66" s="82"/>
    </row>
    <row r="67" spans="1:13" ht="15.75" customHeight="1">
      <c r="A67" s="35" t="s">
        <v>15</v>
      </c>
      <c r="B67" s="55"/>
      <c r="C67" s="55"/>
      <c r="D67" s="55"/>
      <c r="E67" s="55"/>
      <c r="F67" s="55"/>
      <c r="G67" s="55"/>
      <c r="H67" s="55"/>
      <c r="I67" s="55"/>
      <c r="J67" s="55"/>
      <c r="K67" s="100">
        <f>K49*Assumptions!C46</f>
        <v>13092.369230769236</v>
      </c>
      <c r="L67" s="77"/>
      <c r="M67" s="82"/>
    </row>
    <row r="68" spans="1:13" ht="15.75" customHeight="1">
      <c r="A68" s="35" t="s">
        <v>16</v>
      </c>
      <c r="B68" s="55"/>
      <c r="C68" s="55"/>
      <c r="D68" s="55"/>
      <c r="E68" s="55"/>
      <c r="F68" s="55"/>
      <c r="G68" s="55"/>
      <c r="H68" s="55"/>
      <c r="I68" s="55"/>
      <c r="J68" s="55"/>
      <c r="K68" s="100">
        <f>K49*Assumptions!C46/Assumptions!C50</f>
        <v>1.141444571121991</v>
      </c>
      <c r="L68" s="78"/>
      <c r="M68" s="83"/>
    </row>
    <row r="69" spans="1:13" ht="15.75" customHeight="1">
      <c r="A69" s="35" t="s">
        <v>17</v>
      </c>
      <c r="B69" s="55"/>
      <c r="C69" s="55"/>
      <c r="D69" s="55"/>
      <c r="E69" s="55"/>
      <c r="F69" s="55"/>
      <c r="G69" s="55"/>
      <c r="H69" s="55"/>
      <c r="I69" s="55"/>
      <c r="J69" s="55"/>
      <c r="K69" s="100">
        <f>K49*Assumptions!C46/Assumptions!C49</f>
        <v>1.623155124072556</v>
      </c>
      <c r="L69" s="78"/>
      <c r="M69" s="83"/>
    </row>
    <row r="70" spans="1:13" ht="15.75" customHeight="1">
      <c r="A70" s="62" t="s">
        <v>18</v>
      </c>
      <c r="B70" s="55"/>
      <c r="C70" s="55"/>
      <c r="D70" s="55"/>
      <c r="E70" s="55"/>
      <c r="F70" s="55"/>
      <c r="G70" s="55"/>
      <c r="H70" s="55"/>
      <c r="I70" s="55"/>
      <c r="J70" s="55"/>
      <c r="K70" s="101">
        <f>K52/(C31*C25)</f>
        <v>0.4361098728680808</v>
      </c>
      <c r="L70" s="79"/>
      <c r="M70" s="84"/>
    </row>
    <row r="71" spans="1:13" s="38" customFormat="1" ht="4.5" customHeight="1">
      <c r="A71" s="63"/>
      <c r="B71" s="36"/>
      <c r="C71" s="36"/>
      <c r="D71" s="36"/>
      <c r="E71" s="36"/>
      <c r="F71" s="36"/>
      <c r="G71" s="36"/>
      <c r="H71" s="36"/>
      <c r="I71" s="36"/>
      <c r="J71" s="36"/>
      <c r="K71" s="36"/>
      <c r="L71" s="36"/>
      <c r="M71" s="37"/>
    </row>
    <row r="72" s="38" customFormat="1" ht="15.75" customHeight="1">
      <c r="A72" s="54"/>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sheetData>
  <sheetProtection/>
  <mergeCells count="15">
    <mergeCell ref="A7:M7"/>
    <mergeCell ref="A8:M8"/>
    <mergeCell ref="A11:M11"/>
    <mergeCell ref="A23:M23"/>
    <mergeCell ref="A13:M13"/>
    <mergeCell ref="B29:D29"/>
    <mergeCell ref="F29:H29"/>
    <mergeCell ref="J29:L29"/>
    <mergeCell ref="A38:M38"/>
    <mergeCell ref="A57:M57"/>
    <mergeCell ref="A60:M60"/>
    <mergeCell ref="B39:D39"/>
    <mergeCell ref="F39:H39"/>
    <mergeCell ref="J39:L39"/>
    <mergeCell ref="A56:M56"/>
  </mergeCells>
  <dataValidations count="2">
    <dataValidation type="decimal" operator="greaterThan" allowBlank="1" showInputMessage="1" showErrorMessage="1" error="Please enter a positive value.&#10;&#10;Thank you." sqref="G32:G33 C25:C26 C32:C33">
      <formula1>0</formula1>
    </dataValidation>
    <dataValidation operator="greaterThan" allowBlank="1" showInputMessage="1" showErrorMessage="1" error="Please enter a positive value.&#10;&#10;Thank you." sqref="C31:G31"/>
  </dataValidation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B1">
      <selection activeCell="B1" sqref="B1:E1"/>
    </sheetView>
  </sheetViews>
  <sheetFormatPr defaultColWidth="9.140625" defaultRowHeight="12.75"/>
  <cols>
    <col min="1" max="1" width="4.28125" style="1" hidden="1" customWidth="1"/>
    <col min="2" max="2" width="45.7109375" style="96" bestFit="1" customWidth="1"/>
    <col min="3" max="3" width="10.140625" style="97" bestFit="1" customWidth="1"/>
    <col min="4" max="4" width="13.57421875" style="138" bestFit="1" customWidth="1"/>
    <col min="5" max="5" width="58.57421875" style="38" customWidth="1"/>
    <col min="6" max="8" width="9.140625" style="186" customWidth="1"/>
    <col min="9" max="9" width="21.421875" style="186" customWidth="1"/>
    <col min="10" max="10" width="9.140625" style="181" customWidth="1"/>
    <col min="11" max="22" width="9.140625" style="96" customWidth="1"/>
    <col min="23" max="16384" width="9.140625" style="1" customWidth="1"/>
  </cols>
  <sheetData>
    <row r="1" spans="2:10" ht="15">
      <c r="B1" s="203" t="s">
        <v>54</v>
      </c>
      <c r="C1" s="203"/>
      <c r="D1" s="203"/>
      <c r="E1" s="203"/>
      <c r="F1" s="184"/>
      <c r="G1" s="184"/>
      <c r="H1" s="184"/>
      <c r="I1" s="184"/>
      <c r="J1" s="179"/>
    </row>
    <row r="2" spans="2:10" ht="12.75">
      <c r="B2" s="139"/>
      <c r="C2" s="140"/>
      <c r="D2" s="140"/>
      <c r="E2" s="140"/>
      <c r="F2" s="184"/>
      <c r="G2" s="184"/>
      <c r="H2" s="184"/>
      <c r="I2" s="184"/>
      <c r="J2" s="179"/>
    </row>
    <row r="3" spans="2:22" s="106" customFormat="1" ht="13.5">
      <c r="B3" s="103" t="s">
        <v>19</v>
      </c>
      <c r="C3" s="204" t="s">
        <v>20</v>
      </c>
      <c r="D3" s="204"/>
      <c r="E3" s="104" t="s">
        <v>21</v>
      </c>
      <c r="F3" s="185"/>
      <c r="G3" s="185"/>
      <c r="H3" s="185"/>
      <c r="I3" s="185"/>
      <c r="J3" s="180"/>
      <c r="K3" s="105"/>
      <c r="L3" s="105"/>
      <c r="M3" s="105"/>
      <c r="N3" s="105"/>
      <c r="O3" s="105"/>
      <c r="P3" s="105"/>
      <c r="Q3" s="105"/>
      <c r="R3" s="105"/>
      <c r="S3" s="105"/>
      <c r="T3" s="105"/>
      <c r="U3" s="105"/>
      <c r="V3" s="105"/>
    </row>
    <row r="4" spans="2:22" s="106" customFormat="1" ht="13.5">
      <c r="B4" s="107" t="s">
        <v>22</v>
      </c>
      <c r="C4" s="143"/>
      <c r="D4" s="144"/>
      <c r="E4" s="145"/>
      <c r="F4" s="185"/>
      <c r="G4" s="185"/>
      <c r="H4" s="185"/>
      <c r="I4" s="185"/>
      <c r="J4" s="180"/>
      <c r="K4" s="105"/>
      <c r="L4" s="105"/>
      <c r="M4" s="105"/>
      <c r="N4" s="105"/>
      <c r="O4" s="105"/>
      <c r="P4" s="105"/>
      <c r="Q4" s="105"/>
      <c r="R4" s="105"/>
      <c r="S4" s="105"/>
      <c r="T4" s="105"/>
      <c r="U4" s="105"/>
      <c r="V4" s="105"/>
    </row>
    <row r="5" spans="2:5" ht="12.75">
      <c r="B5" s="108" t="s">
        <v>3</v>
      </c>
      <c r="C5" s="109"/>
      <c r="D5" s="110"/>
      <c r="E5" s="68"/>
    </row>
    <row r="6" spans="2:8" ht="12.75">
      <c r="B6" s="66" t="s">
        <v>45</v>
      </c>
      <c r="C6" s="167"/>
      <c r="D6" s="1"/>
      <c r="E6" s="167"/>
      <c r="F6" s="187">
        <v>2</v>
      </c>
      <c r="G6" s="188" t="s">
        <v>77</v>
      </c>
      <c r="H6" s="189"/>
    </row>
    <row r="7" spans="2:8" ht="12.75">
      <c r="B7" s="168" t="s">
        <v>77</v>
      </c>
      <c r="C7" s="111">
        <v>1149</v>
      </c>
      <c r="D7" s="110"/>
      <c r="E7" s="68" t="s">
        <v>73</v>
      </c>
      <c r="F7" s="186">
        <v>2</v>
      </c>
      <c r="G7" s="188" t="s">
        <v>78</v>
      </c>
      <c r="H7" s="189"/>
    </row>
    <row r="8" spans="2:8" ht="12.75">
      <c r="B8" s="168" t="s">
        <v>78</v>
      </c>
      <c r="C8" s="111">
        <v>1219</v>
      </c>
      <c r="D8" s="110"/>
      <c r="E8" s="68" t="s">
        <v>73</v>
      </c>
      <c r="G8" s="188" t="s">
        <v>79</v>
      </c>
      <c r="H8" s="189"/>
    </row>
    <row r="9" spans="2:8" ht="12.75">
      <c r="B9" s="168" t="s">
        <v>79</v>
      </c>
      <c r="C9" s="111">
        <v>1371</v>
      </c>
      <c r="D9" s="110"/>
      <c r="E9" s="68" t="s">
        <v>73</v>
      </c>
      <c r="G9" s="188" t="s">
        <v>80</v>
      </c>
      <c r="H9" s="189"/>
    </row>
    <row r="10" spans="2:8" ht="12.75">
      <c r="B10" s="168" t="s">
        <v>80</v>
      </c>
      <c r="C10" s="111">
        <v>1455</v>
      </c>
      <c r="D10" s="110"/>
      <c r="E10" s="68" t="s">
        <v>73</v>
      </c>
      <c r="G10" s="188" t="s">
        <v>81</v>
      </c>
      <c r="H10" s="189"/>
    </row>
    <row r="11" spans="2:5" ht="12.75">
      <c r="B11" s="168" t="s">
        <v>81</v>
      </c>
      <c r="C11" s="111">
        <v>1685</v>
      </c>
      <c r="D11" s="110"/>
      <c r="E11" s="68" t="s">
        <v>73</v>
      </c>
    </row>
    <row r="12" spans="2:9" ht="12.75">
      <c r="B12" s="112" t="s">
        <v>59</v>
      </c>
      <c r="C12" s="113">
        <v>14</v>
      </c>
      <c r="D12" s="114"/>
      <c r="E12" s="68" t="s">
        <v>72</v>
      </c>
      <c r="G12" s="190"/>
      <c r="H12" s="191"/>
      <c r="I12" s="190"/>
    </row>
    <row r="13" spans="2:9" ht="12.75">
      <c r="B13" s="66" t="s">
        <v>57</v>
      </c>
      <c r="C13" s="115">
        <f>IF(F6=1,30000,IF(F6=2,36000,IF(F6=3,42000,IF(F6=4,48000,60000))))</f>
        <v>36000</v>
      </c>
      <c r="D13" s="114" t="s">
        <v>58</v>
      </c>
      <c r="E13" s="68" t="s">
        <v>82</v>
      </c>
      <c r="G13" s="190"/>
      <c r="H13" s="191"/>
      <c r="I13" s="190"/>
    </row>
    <row r="14" spans="2:9" ht="12.75">
      <c r="B14" s="116" t="s">
        <v>34</v>
      </c>
      <c r="C14" s="109">
        <v>14</v>
      </c>
      <c r="D14" s="110" t="s">
        <v>23</v>
      </c>
      <c r="E14" s="68" t="s">
        <v>68</v>
      </c>
      <c r="G14" s="190"/>
      <c r="H14" s="191"/>
      <c r="I14" s="190"/>
    </row>
    <row r="15" spans="2:9" ht="12.75">
      <c r="B15" s="183"/>
      <c r="C15" s="131"/>
      <c r="D15" s="110"/>
      <c r="E15" s="68"/>
      <c r="G15" s="190"/>
      <c r="H15" s="191"/>
      <c r="I15" s="190"/>
    </row>
    <row r="16" spans="2:9" ht="12.75">
      <c r="B16" s="116"/>
      <c r="C16" s="109"/>
      <c r="D16" s="110"/>
      <c r="E16" s="68"/>
      <c r="G16" s="190"/>
      <c r="H16" s="191"/>
      <c r="I16" s="190"/>
    </row>
    <row r="17" spans="2:10" ht="12.75">
      <c r="B17" s="117" t="s">
        <v>4</v>
      </c>
      <c r="C17" s="109"/>
      <c r="D17" s="110"/>
      <c r="E17" s="68"/>
      <c r="F17" s="192"/>
      <c r="G17" s="192"/>
      <c r="H17" s="192"/>
      <c r="I17" s="192"/>
      <c r="J17" s="182"/>
    </row>
    <row r="18" spans="2:10" ht="12.75">
      <c r="B18" s="66" t="s">
        <v>45</v>
      </c>
      <c r="C18" s="111"/>
      <c r="D18" s="110"/>
      <c r="E18" s="68"/>
      <c r="F18" s="192"/>
      <c r="G18" s="192"/>
      <c r="H18" s="192"/>
      <c r="I18" s="192"/>
      <c r="J18" s="182"/>
    </row>
    <row r="19" spans="2:10" ht="12.75">
      <c r="B19" s="168" t="s">
        <v>77</v>
      </c>
      <c r="C19" s="111">
        <v>1110</v>
      </c>
      <c r="D19" s="110"/>
      <c r="E19" s="68" t="s">
        <v>73</v>
      </c>
      <c r="F19" s="192"/>
      <c r="G19" s="192"/>
      <c r="H19" s="192"/>
      <c r="I19" s="192"/>
      <c r="J19" s="182"/>
    </row>
    <row r="20" spans="2:10" ht="12.75">
      <c r="B20" s="168" t="s">
        <v>78</v>
      </c>
      <c r="C20" s="111">
        <v>1126</v>
      </c>
      <c r="D20" s="110"/>
      <c r="E20" s="68" t="s">
        <v>73</v>
      </c>
      <c r="F20" s="192"/>
      <c r="G20" s="192"/>
      <c r="H20" s="192"/>
      <c r="I20" s="192"/>
      <c r="J20" s="182"/>
    </row>
    <row r="21" spans="2:10" ht="12.75">
      <c r="B21" s="168" t="s">
        <v>79</v>
      </c>
      <c r="C21" s="111">
        <v>1275</v>
      </c>
      <c r="D21" s="110"/>
      <c r="E21" s="68" t="s">
        <v>73</v>
      </c>
      <c r="F21" s="192"/>
      <c r="G21" s="192"/>
      <c r="H21" s="192"/>
      <c r="I21" s="192"/>
      <c r="J21" s="182"/>
    </row>
    <row r="22" spans="2:10" ht="12.75">
      <c r="B22" s="168" t="s">
        <v>80</v>
      </c>
      <c r="C22" s="111">
        <v>1385</v>
      </c>
      <c r="D22" s="110"/>
      <c r="E22" s="68" t="s">
        <v>73</v>
      </c>
      <c r="F22" s="192"/>
      <c r="G22" s="192"/>
      <c r="H22" s="192"/>
      <c r="I22" s="192"/>
      <c r="J22" s="182"/>
    </row>
    <row r="23" spans="2:10" ht="12.75">
      <c r="B23" s="168" t="s">
        <v>81</v>
      </c>
      <c r="C23" s="111">
        <v>1581</v>
      </c>
      <c r="D23" s="110"/>
      <c r="E23" s="68" t="s">
        <v>73</v>
      </c>
      <c r="F23" s="192"/>
      <c r="G23" s="192"/>
      <c r="H23" s="192"/>
      <c r="I23" s="192"/>
      <c r="J23" s="182"/>
    </row>
    <row r="24" spans="2:10" ht="12.75">
      <c r="B24" s="112" t="s">
        <v>59</v>
      </c>
      <c r="C24" s="118">
        <v>13</v>
      </c>
      <c r="D24" s="114"/>
      <c r="E24" s="68" t="s">
        <v>72</v>
      </c>
      <c r="F24" s="192"/>
      <c r="G24" s="192"/>
      <c r="H24" s="192"/>
      <c r="I24" s="192"/>
      <c r="J24" s="182"/>
    </row>
    <row r="25" spans="2:10" ht="12.75">
      <c r="B25" s="66" t="s">
        <v>57</v>
      </c>
      <c r="C25" s="118">
        <f>IF(F7=1,30000,IF(F7=2,36000,IF(F7=3,42000,IF(F7=4,48000,60000))))</f>
        <v>36000</v>
      </c>
      <c r="D25" s="114" t="s">
        <v>58</v>
      </c>
      <c r="E25" s="68" t="s">
        <v>82</v>
      </c>
      <c r="F25" s="192">
        <v>1</v>
      </c>
      <c r="G25" s="192" t="s">
        <v>49</v>
      </c>
      <c r="H25" s="192" t="s">
        <v>55</v>
      </c>
      <c r="I25" s="192"/>
      <c r="J25" s="182"/>
    </row>
    <row r="26" spans="2:10" ht="12.75">
      <c r="B26" s="116" t="s">
        <v>34</v>
      </c>
      <c r="C26" s="118">
        <f>C14</f>
        <v>14</v>
      </c>
      <c r="D26" s="110" t="s">
        <v>23</v>
      </c>
      <c r="E26" s="68" t="s">
        <v>68</v>
      </c>
      <c r="F26" s="192">
        <v>2</v>
      </c>
      <c r="G26" s="192" t="s">
        <v>50</v>
      </c>
      <c r="H26" s="192" t="s">
        <v>56</v>
      </c>
      <c r="I26" s="192"/>
      <c r="J26" s="182"/>
    </row>
    <row r="27" spans="2:10" ht="12.75">
      <c r="B27" s="183"/>
      <c r="D27" s="110"/>
      <c r="E27" s="68"/>
      <c r="F27" s="192"/>
      <c r="G27" s="192"/>
      <c r="H27" s="192"/>
      <c r="I27" s="192"/>
      <c r="J27" s="182"/>
    </row>
    <row r="28" spans="2:10" ht="12.75">
      <c r="B28" s="116"/>
      <c r="C28" s="118"/>
      <c r="D28" s="114"/>
      <c r="E28" s="68"/>
      <c r="F28" s="192"/>
      <c r="G28" s="192"/>
      <c r="H28" s="192"/>
      <c r="I28" s="192"/>
      <c r="J28" s="182"/>
    </row>
    <row r="29" spans="2:5" ht="12.75">
      <c r="B29" s="141" t="s">
        <v>24</v>
      </c>
      <c r="C29" s="120"/>
      <c r="D29" s="121"/>
      <c r="E29" s="68"/>
    </row>
    <row r="30" spans="2:22" s="38" customFormat="1" ht="12.75">
      <c r="B30" s="66" t="s">
        <v>29</v>
      </c>
      <c r="C30" s="111">
        <v>20</v>
      </c>
      <c r="D30" s="110"/>
      <c r="E30" s="68" t="s">
        <v>37</v>
      </c>
      <c r="F30" s="192"/>
      <c r="G30" s="192"/>
      <c r="H30" s="192"/>
      <c r="I30" s="192"/>
      <c r="J30" s="182"/>
      <c r="K30" s="122"/>
      <c r="L30" s="122"/>
      <c r="M30" s="122"/>
      <c r="N30" s="122"/>
      <c r="O30" s="122"/>
      <c r="P30" s="122"/>
      <c r="Q30" s="122"/>
      <c r="R30" s="122"/>
      <c r="S30" s="122"/>
      <c r="T30" s="122"/>
      <c r="U30" s="122"/>
      <c r="V30" s="122"/>
    </row>
    <row r="31" spans="2:22" s="38" customFormat="1" ht="12.75">
      <c r="B31" s="66" t="s">
        <v>35</v>
      </c>
      <c r="C31" s="109">
        <v>0</v>
      </c>
      <c r="D31" s="110"/>
      <c r="E31" s="68" t="s">
        <v>37</v>
      </c>
      <c r="F31" s="192"/>
      <c r="G31" s="192"/>
      <c r="H31" s="192"/>
      <c r="I31" s="192"/>
      <c r="J31" s="182"/>
      <c r="K31" s="122"/>
      <c r="L31" s="122"/>
      <c r="M31" s="122"/>
      <c r="N31" s="122"/>
      <c r="O31" s="122"/>
      <c r="P31" s="122"/>
      <c r="Q31" s="122"/>
      <c r="R31" s="122"/>
      <c r="S31" s="122"/>
      <c r="T31" s="122"/>
      <c r="U31" s="122"/>
      <c r="V31" s="122"/>
    </row>
    <row r="32" spans="2:22" s="38" customFormat="1" ht="12.75">
      <c r="B32" s="66"/>
      <c r="C32" s="123"/>
      <c r="D32" s="110"/>
      <c r="E32" s="68"/>
      <c r="F32" s="192"/>
      <c r="G32" s="192"/>
      <c r="H32" s="192"/>
      <c r="I32" s="192"/>
      <c r="J32" s="182"/>
      <c r="K32" s="122"/>
      <c r="L32" s="122"/>
      <c r="M32" s="122"/>
      <c r="N32" s="122"/>
      <c r="O32" s="122"/>
      <c r="P32" s="122"/>
      <c r="Q32" s="122"/>
      <c r="R32" s="122"/>
      <c r="S32" s="122"/>
      <c r="T32" s="122"/>
      <c r="U32" s="122"/>
      <c r="V32" s="122"/>
    </row>
    <row r="33" spans="2:5" ht="13.5">
      <c r="B33" s="119" t="s">
        <v>25</v>
      </c>
      <c r="C33" s="109"/>
      <c r="D33" s="110"/>
      <c r="E33" s="68"/>
    </row>
    <row r="34" spans="2:5" ht="12.75">
      <c r="B34" s="124" t="s">
        <v>53</v>
      </c>
      <c r="C34" s="109"/>
      <c r="D34" s="110"/>
      <c r="E34" s="178"/>
    </row>
    <row r="35" spans="1:5" ht="12.75">
      <c r="A35" s="1">
        <v>60</v>
      </c>
      <c r="B35" s="142" t="s">
        <v>52</v>
      </c>
      <c r="C35" s="109">
        <f>'Central Air Conditioner Calc'!C17</f>
        <v>1000</v>
      </c>
      <c r="D35" s="110"/>
      <c r="E35" s="68" t="s">
        <v>75</v>
      </c>
    </row>
    <row r="36" spans="1:5" ht="12.75">
      <c r="A36" s="125"/>
      <c r="B36" s="116"/>
      <c r="C36" s="109"/>
      <c r="D36" s="110"/>
      <c r="E36" s="68"/>
    </row>
    <row r="37" spans="1:5" ht="13.5">
      <c r="A37" s="125"/>
      <c r="B37" s="126" t="s">
        <v>26</v>
      </c>
      <c r="C37" s="109"/>
      <c r="D37" s="110"/>
      <c r="E37" s="68"/>
    </row>
    <row r="38" spans="1:5" ht="39">
      <c r="A38" s="125"/>
      <c r="B38" s="127" t="s">
        <v>27</v>
      </c>
      <c r="C38" s="128">
        <v>0.04</v>
      </c>
      <c r="D38" s="110"/>
      <c r="E38" s="129" t="s">
        <v>28</v>
      </c>
    </row>
    <row r="39" spans="2:6" ht="12.75">
      <c r="B39" s="127" t="s">
        <v>67</v>
      </c>
      <c r="C39" s="148">
        <v>0.16</v>
      </c>
      <c r="D39" s="110"/>
      <c r="E39" s="68" t="s">
        <v>89</v>
      </c>
      <c r="F39" s="192"/>
    </row>
    <row r="40" spans="1:5" ht="12.75">
      <c r="A40" s="125"/>
      <c r="B40" s="130"/>
      <c r="C40" s="131"/>
      <c r="D40" s="110"/>
      <c r="E40" s="68"/>
    </row>
    <row r="41" spans="1:5" ht="13.5">
      <c r="A41" s="125"/>
      <c r="B41" s="132" t="s">
        <v>44</v>
      </c>
      <c r="C41" s="131"/>
      <c r="D41" s="110"/>
      <c r="E41" s="68"/>
    </row>
    <row r="42" spans="1:5" ht="12.75">
      <c r="A42" s="125"/>
      <c r="B42" s="133" t="s">
        <v>69</v>
      </c>
      <c r="C42" s="149">
        <v>0.09039</v>
      </c>
      <c r="D42" s="110" t="s">
        <v>39</v>
      </c>
      <c r="E42" s="68" t="s">
        <v>87</v>
      </c>
    </row>
    <row r="43" spans="1:5" ht="12.75">
      <c r="A43" s="125"/>
      <c r="B43" s="133" t="s">
        <v>70</v>
      </c>
      <c r="C43" s="149">
        <v>0.09706</v>
      </c>
      <c r="D43" s="110" t="s">
        <v>39</v>
      </c>
      <c r="E43" s="68" t="s">
        <v>87</v>
      </c>
    </row>
    <row r="44" spans="1:5" ht="12.75">
      <c r="A44" s="125"/>
      <c r="B44" s="133"/>
      <c r="C44" s="131"/>
      <c r="D44" s="110"/>
      <c r="E44" s="68"/>
    </row>
    <row r="45" spans="1:5" ht="13.5">
      <c r="A45" s="125"/>
      <c r="B45" s="132" t="s">
        <v>36</v>
      </c>
      <c r="C45" s="131"/>
      <c r="D45" s="110"/>
      <c r="E45" s="68"/>
    </row>
    <row r="46" spans="1:5" ht="15">
      <c r="A46" s="125"/>
      <c r="B46" s="133" t="s">
        <v>71</v>
      </c>
      <c r="C46" s="131">
        <v>1.535</v>
      </c>
      <c r="D46" s="110" t="s">
        <v>62</v>
      </c>
      <c r="E46" s="68" t="s">
        <v>68</v>
      </c>
    </row>
    <row r="47" spans="1:5" ht="12.75">
      <c r="A47" s="125"/>
      <c r="B47" s="68"/>
      <c r="C47" s="131"/>
      <c r="D47" s="110"/>
      <c r="E47" s="68"/>
    </row>
    <row r="48" spans="1:5" ht="15.75">
      <c r="A48" s="125"/>
      <c r="B48" s="132" t="s">
        <v>63</v>
      </c>
      <c r="C48" s="134"/>
      <c r="D48" s="110"/>
      <c r="E48" s="68"/>
    </row>
    <row r="49" spans="1:5" ht="15">
      <c r="A49" s="38"/>
      <c r="B49" s="133" t="s">
        <v>64</v>
      </c>
      <c r="C49" s="134">
        <v>8066</v>
      </c>
      <c r="D49" s="110" t="s">
        <v>65</v>
      </c>
      <c r="E49" s="68" t="s">
        <v>68</v>
      </c>
    </row>
    <row r="50" spans="1:5" ht="15">
      <c r="A50" s="38"/>
      <c r="B50" s="135" t="s">
        <v>66</v>
      </c>
      <c r="C50" s="136">
        <v>11470</v>
      </c>
      <c r="D50" s="137" t="s">
        <v>65</v>
      </c>
      <c r="E50" s="150" t="s">
        <v>68</v>
      </c>
    </row>
    <row r="51" spans="1:22" ht="12.75">
      <c r="A51" s="38"/>
      <c r="C51" s="96"/>
      <c r="D51" s="96"/>
      <c r="E51" s="96"/>
      <c r="S51" s="1"/>
      <c r="T51" s="1"/>
      <c r="U51" s="1"/>
      <c r="V51" s="1"/>
    </row>
    <row r="52" spans="2:3" ht="12.75">
      <c r="B52" s="94" t="s">
        <v>60</v>
      </c>
      <c r="C52" s="95" t="s">
        <v>61</v>
      </c>
    </row>
    <row r="53" ht="12.75">
      <c r="B53" s="96" t="s">
        <v>88</v>
      </c>
    </row>
  </sheetData>
  <sheetProtection/>
  <mergeCells count="2">
    <mergeCell ref="B1:E1"/>
    <mergeCell ref="C3:D3"/>
  </mergeCells>
  <hyperlinks>
    <hyperlink ref="C52" r:id="rId1" display="Escalcs@cadmusgroup.com"/>
  </hyperlinks>
  <printOptions horizontalCentered="1"/>
  <pageMargins left="0.5" right="0.5" top="0.5" bottom="0.5" header="0" footer="0"/>
  <pageSetup fitToHeight="4" fitToWidth="1" horizontalDpi="600" verticalDpi="600" orientation="portrait" scale="76" r:id="rId2"/>
</worksheet>
</file>

<file path=xl/worksheets/sheet3.xml><?xml version="1.0" encoding="utf-8"?>
<worksheet xmlns="http://schemas.openxmlformats.org/spreadsheetml/2006/main" xmlns:r="http://schemas.openxmlformats.org/officeDocument/2006/relationships">
  <dimension ref="A1:K29"/>
  <sheetViews>
    <sheetView zoomScalePageLayoutView="0" workbookViewId="0" topLeftCell="A1">
      <selection activeCell="E28" sqref="E28:H29"/>
    </sheetView>
  </sheetViews>
  <sheetFormatPr defaultColWidth="9.140625" defaultRowHeight="12.75"/>
  <cols>
    <col min="2" max="2" width="6.7109375" style="0" customWidth="1"/>
  </cols>
  <sheetData>
    <row r="1" ht="13.5" thickBot="1">
      <c r="A1" s="173"/>
    </row>
    <row r="2" spans="1:11" ht="12.75">
      <c r="A2" s="173"/>
      <c r="B2" s="169"/>
      <c r="C2" s="170"/>
      <c r="D2" s="170"/>
      <c r="E2" s="170"/>
      <c r="F2" s="170"/>
      <c r="G2" s="170"/>
      <c r="H2" s="170"/>
      <c r="I2" s="170"/>
      <c r="J2" s="170"/>
      <c r="K2" s="171"/>
    </row>
    <row r="3" spans="1:11" ht="12.75">
      <c r="A3" s="173"/>
      <c r="B3" s="172"/>
      <c r="C3" s="173"/>
      <c r="D3" s="173"/>
      <c r="E3" s="173"/>
      <c r="F3" s="173"/>
      <c r="G3" s="173"/>
      <c r="H3" s="173"/>
      <c r="I3" s="173"/>
      <c r="J3" s="173"/>
      <c r="K3" s="174"/>
    </row>
    <row r="4" spans="1:11" ht="12.75">
      <c r="A4" s="173"/>
      <c r="B4" s="172"/>
      <c r="C4" s="173"/>
      <c r="D4" s="173"/>
      <c r="E4" s="173"/>
      <c r="F4" s="173"/>
      <c r="G4" s="173"/>
      <c r="H4" s="173"/>
      <c r="I4" s="173"/>
      <c r="J4" s="173"/>
      <c r="K4" s="174"/>
    </row>
    <row r="5" spans="1:11" ht="12.75">
      <c r="A5" s="173"/>
      <c r="B5" s="172"/>
      <c r="C5" s="173"/>
      <c r="D5" s="173"/>
      <c r="E5" s="173"/>
      <c r="F5" s="173"/>
      <c r="G5" s="173"/>
      <c r="H5" s="173"/>
      <c r="I5" s="173"/>
      <c r="J5" s="173"/>
      <c r="K5" s="174"/>
    </row>
    <row r="6" spans="1:11" ht="12.75">
      <c r="A6" s="173"/>
      <c r="B6" s="172"/>
      <c r="C6" s="173"/>
      <c r="D6" s="173"/>
      <c r="E6" s="173"/>
      <c r="F6" s="173"/>
      <c r="G6" s="173"/>
      <c r="H6" s="173"/>
      <c r="I6" s="173"/>
      <c r="J6" s="173"/>
      <c r="K6" s="174"/>
    </row>
    <row r="7" spans="1:11" ht="12.75">
      <c r="A7" s="173"/>
      <c r="B7" s="172"/>
      <c r="C7" s="173"/>
      <c r="D7" s="173"/>
      <c r="E7" s="173"/>
      <c r="F7" s="173"/>
      <c r="G7" s="173"/>
      <c r="H7" s="173"/>
      <c r="I7" s="173"/>
      <c r="J7" s="173"/>
      <c r="K7" s="174"/>
    </row>
    <row r="8" spans="1:11" ht="12.75">
      <c r="A8" s="173"/>
      <c r="B8" s="172"/>
      <c r="C8" s="173"/>
      <c r="D8" s="173"/>
      <c r="E8" s="173"/>
      <c r="F8" s="173"/>
      <c r="G8" s="173"/>
      <c r="H8" s="173"/>
      <c r="I8" s="173"/>
      <c r="J8" s="173"/>
      <c r="K8" s="174"/>
    </row>
    <row r="9" spans="1:11" ht="12.75">
      <c r="A9" s="173"/>
      <c r="B9" s="172"/>
      <c r="C9" s="173"/>
      <c r="D9" s="173"/>
      <c r="E9" s="173"/>
      <c r="F9" s="173"/>
      <c r="G9" s="173"/>
      <c r="H9" s="173"/>
      <c r="I9" s="173"/>
      <c r="J9" s="173"/>
      <c r="K9" s="174"/>
    </row>
    <row r="10" spans="1:11" ht="12.75">
      <c r="A10" s="173"/>
      <c r="B10" s="172"/>
      <c r="C10" s="173"/>
      <c r="D10" s="173"/>
      <c r="E10" s="173"/>
      <c r="F10" s="173"/>
      <c r="G10" s="173"/>
      <c r="H10" s="173"/>
      <c r="I10" s="173"/>
      <c r="J10" s="173"/>
      <c r="K10" s="174"/>
    </row>
    <row r="11" spans="1:11" ht="12.75">
      <c r="A11" s="173"/>
      <c r="B11" s="172"/>
      <c r="C11" s="173"/>
      <c r="D11" s="173"/>
      <c r="E11" s="173"/>
      <c r="F11" s="173"/>
      <c r="G11" s="173"/>
      <c r="H11" s="173"/>
      <c r="I11" s="173"/>
      <c r="J11" s="173"/>
      <c r="K11" s="174"/>
    </row>
    <row r="12" spans="1:11" ht="12.75">
      <c r="A12" s="173"/>
      <c r="B12" s="172"/>
      <c r="C12" s="173"/>
      <c r="D12" s="173"/>
      <c r="E12" s="173"/>
      <c r="F12" s="173"/>
      <c r="G12" s="173"/>
      <c r="H12" s="173"/>
      <c r="I12" s="173"/>
      <c r="J12" s="173"/>
      <c r="K12" s="174"/>
    </row>
    <row r="13" spans="1:11" ht="12.75">
      <c r="A13" s="173"/>
      <c r="B13" s="172"/>
      <c r="C13" s="173"/>
      <c r="D13" s="173"/>
      <c r="E13" s="173"/>
      <c r="F13" s="173"/>
      <c r="G13" s="173"/>
      <c r="H13" s="173"/>
      <c r="I13" s="173"/>
      <c r="J13" s="173"/>
      <c r="K13" s="174"/>
    </row>
    <row r="14" spans="1:11" ht="12.75">
      <c r="A14" s="173"/>
      <c r="B14" s="172"/>
      <c r="C14" s="173"/>
      <c r="D14" s="173"/>
      <c r="E14" s="173"/>
      <c r="F14" s="173"/>
      <c r="G14" s="173"/>
      <c r="H14" s="173"/>
      <c r="I14" s="173"/>
      <c r="J14" s="173"/>
      <c r="K14" s="174"/>
    </row>
    <row r="15" spans="1:11" ht="12.75">
      <c r="A15" s="173"/>
      <c r="B15" s="172"/>
      <c r="C15" s="173"/>
      <c r="D15" s="173"/>
      <c r="E15" s="173"/>
      <c r="F15" s="173"/>
      <c r="G15" s="173"/>
      <c r="H15" s="173"/>
      <c r="I15" s="173"/>
      <c r="J15" s="173"/>
      <c r="K15" s="174"/>
    </row>
    <row r="16" spans="1:11" ht="12.75">
      <c r="A16" s="173"/>
      <c r="B16" s="172"/>
      <c r="C16" s="173"/>
      <c r="D16" s="173"/>
      <c r="E16" s="173"/>
      <c r="F16" s="173"/>
      <c r="G16" s="173"/>
      <c r="H16" s="173"/>
      <c r="I16" s="173"/>
      <c r="J16" s="173"/>
      <c r="K16" s="174"/>
    </row>
    <row r="17" spans="1:11" ht="12.75">
      <c r="A17" s="173"/>
      <c r="B17" s="172"/>
      <c r="C17" s="173"/>
      <c r="D17" s="173"/>
      <c r="E17" s="173"/>
      <c r="F17" s="173"/>
      <c r="G17" s="173"/>
      <c r="H17" s="173"/>
      <c r="I17" s="173"/>
      <c r="J17" s="173"/>
      <c r="K17" s="174"/>
    </row>
    <row r="18" spans="1:11" ht="12.75">
      <c r="A18" s="173"/>
      <c r="B18" s="172"/>
      <c r="C18" s="173"/>
      <c r="D18" s="173"/>
      <c r="E18" s="173"/>
      <c r="F18" s="173"/>
      <c r="G18" s="173"/>
      <c r="H18" s="173"/>
      <c r="I18" s="173"/>
      <c r="J18" s="173"/>
      <c r="K18" s="174"/>
    </row>
    <row r="19" spans="1:11" ht="12.75">
      <c r="A19" s="173"/>
      <c r="B19" s="172"/>
      <c r="C19" s="173"/>
      <c r="D19" s="173"/>
      <c r="E19" s="173"/>
      <c r="F19" s="173"/>
      <c r="G19" s="173"/>
      <c r="H19" s="173"/>
      <c r="I19" s="173"/>
      <c r="J19" s="173"/>
      <c r="K19" s="174"/>
    </row>
    <row r="20" spans="1:11" ht="12.75">
      <c r="A20" s="173"/>
      <c r="B20" s="172"/>
      <c r="C20" s="173"/>
      <c r="D20" s="173"/>
      <c r="E20" s="173"/>
      <c r="F20" s="173"/>
      <c r="G20" s="173"/>
      <c r="H20" s="173"/>
      <c r="I20" s="173"/>
      <c r="J20" s="173"/>
      <c r="K20" s="174"/>
    </row>
    <row r="21" spans="1:11" ht="12.75">
      <c r="A21" s="173"/>
      <c r="B21" s="172"/>
      <c r="C21" s="173"/>
      <c r="D21" s="173"/>
      <c r="E21" s="173"/>
      <c r="F21" s="173"/>
      <c r="G21" s="173"/>
      <c r="H21" s="173"/>
      <c r="I21" s="173"/>
      <c r="J21" s="173"/>
      <c r="K21" s="174"/>
    </row>
    <row r="22" spans="1:11" ht="12.75">
      <c r="A22" s="173"/>
      <c r="B22" s="172"/>
      <c r="C22" s="173"/>
      <c r="D22" s="173"/>
      <c r="E22" s="173"/>
      <c r="F22" s="173"/>
      <c r="G22" s="173"/>
      <c r="H22" s="173"/>
      <c r="I22" s="173"/>
      <c r="J22" s="173"/>
      <c r="K22" s="174"/>
    </row>
    <row r="23" spans="1:11" ht="12.75">
      <c r="A23" s="173"/>
      <c r="B23" s="172"/>
      <c r="C23" s="173"/>
      <c r="D23" s="173"/>
      <c r="E23" s="173"/>
      <c r="F23" s="173"/>
      <c r="G23" s="173"/>
      <c r="H23" s="173"/>
      <c r="I23" s="173"/>
      <c r="J23" s="173"/>
      <c r="K23" s="174"/>
    </row>
    <row r="24" spans="1:11" ht="12.75">
      <c r="A24" s="173"/>
      <c r="B24" s="172"/>
      <c r="C24" s="173"/>
      <c r="D24" s="173"/>
      <c r="E24" s="173"/>
      <c r="F24" s="173"/>
      <c r="G24" s="173"/>
      <c r="H24" s="173"/>
      <c r="I24" s="173"/>
      <c r="J24" s="173"/>
      <c r="K24" s="174"/>
    </row>
    <row r="25" spans="1:11" ht="12.75">
      <c r="A25" s="173"/>
      <c r="B25" s="172"/>
      <c r="C25" s="173"/>
      <c r="D25" s="173"/>
      <c r="E25" s="173"/>
      <c r="F25" s="173"/>
      <c r="G25" s="173"/>
      <c r="H25" s="173"/>
      <c r="I25" s="173"/>
      <c r="J25" s="173"/>
      <c r="K25" s="174"/>
    </row>
    <row r="26" spans="1:11" ht="13.5" thickBot="1">
      <c r="A26" s="173"/>
      <c r="B26" s="175"/>
      <c r="C26" s="176"/>
      <c r="D26" s="176"/>
      <c r="E26" s="176"/>
      <c r="F26" s="176"/>
      <c r="G26" s="176"/>
      <c r="H26" s="176"/>
      <c r="I26" s="176"/>
      <c r="J26" s="176"/>
      <c r="K26" s="177"/>
    </row>
    <row r="27" ht="13.5" thickBot="1">
      <c r="A27" s="173"/>
    </row>
    <row r="28" spans="1:8" ht="12.75">
      <c r="A28" s="173"/>
      <c r="E28" s="205" t="s">
        <v>85</v>
      </c>
      <c r="F28" s="206"/>
      <c r="G28" s="206"/>
      <c r="H28" s="207"/>
    </row>
    <row r="29" spans="1:10" ht="13.5" thickBot="1">
      <c r="A29" s="173"/>
      <c r="E29" s="208"/>
      <c r="F29" s="209"/>
      <c r="G29" s="209"/>
      <c r="H29" s="210"/>
      <c r="J29" t="s">
        <v>86</v>
      </c>
    </row>
  </sheetData>
  <sheetProtection/>
  <mergeCells count="1">
    <mergeCell ref="E28:H29"/>
  </mergeCells>
  <hyperlinks>
    <hyperlink ref="E28:H29" location="'Central Air Conditioner Calc'!C17" display="Click Here to Return to Calculator Page"/>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Admin</cp:lastModifiedBy>
  <cp:lastPrinted>2005-07-11T15:48:54Z</cp:lastPrinted>
  <dcterms:created xsi:type="dcterms:W3CDTF">2004-07-12T13:20:55Z</dcterms:created>
  <dcterms:modified xsi:type="dcterms:W3CDTF">2008-07-02T20:28:22Z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